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lyntan/Library/CloudStorage/Dropbox/Sparkverse/Templates/"/>
    </mc:Choice>
  </mc:AlternateContent>
  <xr:revisionPtr revIDLastSave="0" documentId="13_ncr:1_{F386C372-D9C6-9049-8DF7-400EC144B6E7}" xr6:coauthVersionLast="46" xr6:coauthVersionMax="46" xr10:uidLastSave="{00000000-0000-0000-0000-000000000000}"/>
  <bookViews>
    <workbookView xWindow="-4980" yWindow="-21100" windowWidth="38400" windowHeight="21100" xr2:uid="{133C8CDF-81E9-1641-8658-64B6C007F065}"/>
  </bookViews>
  <sheets>
    <sheet name="Assumptions" sheetId="1" r:id="rId1"/>
    <sheet name="Foreca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2" l="1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E90" i="2"/>
  <c r="E89" i="2"/>
  <c r="D77" i="2"/>
  <c r="D81" i="2"/>
  <c r="D83" i="2" s="1"/>
  <c r="D76" i="2"/>
  <c r="D98" i="1"/>
  <c r="D96" i="1"/>
  <c r="D68" i="2"/>
  <c r="D67" i="2"/>
  <c r="D66" i="2"/>
  <c r="D107" i="2"/>
  <c r="E103" i="2" s="1"/>
  <c r="E124" i="1"/>
  <c r="E120" i="1"/>
  <c r="E116" i="1"/>
  <c r="E112" i="1"/>
  <c r="A61" i="2"/>
  <c r="A54" i="2"/>
  <c r="A49" i="2"/>
  <c r="A44" i="2"/>
  <c r="A26" i="2"/>
  <c r="A39" i="2"/>
  <c r="A38" i="2"/>
  <c r="A37" i="2"/>
  <c r="A36" i="2"/>
  <c r="A33" i="2"/>
  <c r="A32" i="2"/>
  <c r="A31" i="2"/>
  <c r="A30" i="2"/>
  <c r="A29" i="2"/>
  <c r="A28" i="2"/>
  <c r="A21" i="2"/>
  <c r="A20" i="2"/>
  <c r="A17" i="2"/>
  <c r="A16" i="2"/>
  <c r="A15" i="2"/>
  <c r="A14" i="2"/>
  <c r="E4" i="2"/>
  <c r="F3" i="2"/>
  <c r="F4" i="2" s="1"/>
  <c r="E1" i="2"/>
  <c r="E2" i="2" s="1"/>
  <c r="A125" i="1"/>
  <c r="A124" i="1"/>
  <c r="D123" i="1"/>
  <c r="B123" i="1" s="1"/>
  <c r="A123" i="1"/>
  <c r="D122" i="1"/>
  <c r="A121" i="1"/>
  <c r="A120" i="1"/>
  <c r="D119" i="1"/>
  <c r="B119" i="1" s="1"/>
  <c r="A119" i="1"/>
  <c r="D118" i="1"/>
  <c r="A117" i="1"/>
  <c r="A116" i="1"/>
  <c r="D115" i="1"/>
  <c r="B115" i="1" s="1"/>
  <c r="A115" i="1"/>
  <c r="D114" i="1"/>
  <c r="D110" i="1"/>
  <c r="A112" i="1"/>
  <c r="A113" i="1"/>
  <c r="A111" i="1"/>
  <c r="D111" i="1"/>
  <c r="B111" i="1" s="1"/>
  <c r="A99" i="1"/>
  <c r="A101" i="1"/>
  <c r="A103" i="1"/>
  <c r="A97" i="1"/>
  <c r="E59" i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B33" i="2" s="1"/>
  <c r="E58" i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R58" i="1" s="1"/>
  <c r="S58" i="1" s="1"/>
  <c r="T58" i="1" s="1"/>
  <c r="U58" i="1" s="1"/>
  <c r="V58" i="1" s="1"/>
  <c r="W58" i="1" s="1"/>
  <c r="X58" i="1" s="1"/>
  <c r="Y58" i="1" s="1"/>
  <c r="Z58" i="1" s="1"/>
  <c r="AA58" i="1" s="1"/>
  <c r="AB58" i="1" s="1"/>
  <c r="AB32" i="2" s="1"/>
  <c r="E57" i="1"/>
  <c r="F57" i="1" s="1"/>
  <c r="G57" i="1" s="1"/>
  <c r="H57" i="1" s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Z57" i="1" s="1"/>
  <c r="AA57" i="1" s="1"/>
  <c r="AB57" i="1" s="1"/>
  <c r="AB31" i="2" s="1"/>
  <c r="E56" i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AB30" i="2" s="1"/>
  <c r="E55" i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B29" i="2" s="1"/>
  <c r="E63" i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Z63" i="1" s="1"/>
  <c r="AA63" i="1" s="1"/>
  <c r="AB63" i="1" s="1"/>
  <c r="AB37" i="2" s="1"/>
  <c r="A38" i="1"/>
  <c r="A11" i="2" s="1"/>
  <c r="E37" i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E35" i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E33" i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E32" i="1"/>
  <c r="A30" i="1"/>
  <c r="A10" i="2" s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E27" i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E25" i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E24" i="1"/>
  <c r="A22" i="1"/>
  <c r="A9" i="2" s="1"/>
  <c r="E21" i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E16" i="1"/>
  <c r="A14" i="1"/>
  <c r="A8" i="2" s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E11" i="1"/>
  <c r="F11" i="1" s="1"/>
  <c r="G11" i="1" s="1"/>
  <c r="H11" i="1" s="1"/>
  <c r="E9" i="1"/>
  <c r="F9" i="1" s="1"/>
  <c r="G9" i="1" s="1"/>
  <c r="E8" i="1"/>
  <c r="E4" i="1"/>
  <c r="F3" i="1"/>
  <c r="F4" i="1" s="1"/>
  <c r="E1" i="1"/>
  <c r="E2" i="1" s="1"/>
  <c r="D72" i="2" l="1"/>
  <c r="D78" i="2"/>
  <c r="D71" i="2"/>
  <c r="D69" i="2"/>
  <c r="Q29" i="2"/>
  <c r="Z30" i="2"/>
  <c r="G30" i="2"/>
  <c r="O31" i="2"/>
  <c r="H30" i="2"/>
  <c r="P31" i="2"/>
  <c r="I30" i="2"/>
  <c r="Q31" i="2"/>
  <c r="J30" i="2"/>
  <c r="G33" i="2"/>
  <c r="O29" i="2"/>
  <c r="X30" i="2"/>
  <c r="P37" i="2"/>
  <c r="R31" i="2"/>
  <c r="W30" i="2"/>
  <c r="P29" i="2"/>
  <c r="Y30" i="2"/>
  <c r="Q37" i="2"/>
  <c r="J29" i="2"/>
  <c r="Z29" i="2"/>
  <c r="R30" i="2"/>
  <c r="J31" i="2"/>
  <c r="Z31" i="2"/>
  <c r="O37" i="2"/>
  <c r="O33" i="2"/>
  <c r="W33" i="2"/>
  <c r="R37" i="2"/>
  <c r="R29" i="2"/>
  <c r="G37" i="2"/>
  <c r="W37" i="2"/>
  <c r="G29" i="2"/>
  <c r="W29" i="2"/>
  <c r="O30" i="2"/>
  <c r="G31" i="2"/>
  <c r="W31" i="2"/>
  <c r="H37" i="2"/>
  <c r="X37" i="2"/>
  <c r="H29" i="2"/>
  <c r="X29" i="2"/>
  <c r="P30" i="2"/>
  <c r="H31" i="2"/>
  <c r="X31" i="2"/>
  <c r="I37" i="2"/>
  <c r="Y37" i="2"/>
  <c r="I29" i="2"/>
  <c r="Y29" i="2"/>
  <c r="Q30" i="2"/>
  <c r="I31" i="2"/>
  <c r="Y31" i="2"/>
  <c r="J37" i="2"/>
  <c r="Z37" i="2"/>
  <c r="AB34" i="2"/>
  <c r="P32" i="2"/>
  <c r="X33" i="2"/>
  <c r="Y32" i="2"/>
  <c r="Y33" i="2"/>
  <c r="F29" i="2"/>
  <c r="N29" i="2"/>
  <c r="V29" i="2"/>
  <c r="F30" i="2"/>
  <c r="N30" i="2"/>
  <c r="V30" i="2"/>
  <c r="F31" i="2"/>
  <c r="N31" i="2"/>
  <c r="V31" i="2"/>
  <c r="F32" i="2"/>
  <c r="N32" i="2"/>
  <c r="V32" i="2"/>
  <c r="F33" i="2"/>
  <c r="N33" i="2"/>
  <c r="V33" i="2"/>
  <c r="F37" i="2"/>
  <c r="N37" i="2"/>
  <c r="V37" i="2"/>
  <c r="H32" i="2"/>
  <c r="H33" i="2"/>
  <c r="P33" i="2"/>
  <c r="I32" i="2"/>
  <c r="Q32" i="2"/>
  <c r="I33" i="2"/>
  <c r="J32" i="2"/>
  <c r="Z32" i="2"/>
  <c r="J33" i="2"/>
  <c r="R33" i="2"/>
  <c r="Z33" i="2"/>
  <c r="K29" i="2"/>
  <c r="S29" i="2"/>
  <c r="AA29" i="2"/>
  <c r="K30" i="2"/>
  <c r="S30" i="2"/>
  <c r="AA30" i="2"/>
  <c r="K31" i="2"/>
  <c r="S31" i="2"/>
  <c r="AA31" i="2"/>
  <c r="K32" i="2"/>
  <c r="S32" i="2"/>
  <c r="AA32" i="2"/>
  <c r="K33" i="2"/>
  <c r="S33" i="2"/>
  <c r="AA33" i="2"/>
  <c r="K37" i="2"/>
  <c r="S37" i="2"/>
  <c r="AA37" i="2"/>
  <c r="O32" i="2"/>
  <c r="X32" i="2"/>
  <c r="Q33" i="2"/>
  <c r="R32" i="2"/>
  <c r="L29" i="2"/>
  <c r="T29" i="2"/>
  <c r="L30" i="2"/>
  <c r="T30" i="2"/>
  <c r="L31" i="2"/>
  <c r="T31" i="2"/>
  <c r="L32" i="2"/>
  <c r="T32" i="2"/>
  <c r="L33" i="2"/>
  <c r="T33" i="2"/>
  <c r="L37" i="2"/>
  <c r="T37" i="2"/>
  <c r="G32" i="2"/>
  <c r="W32" i="2"/>
  <c r="E29" i="2"/>
  <c r="M29" i="2"/>
  <c r="U29" i="2"/>
  <c r="E30" i="2"/>
  <c r="M30" i="2"/>
  <c r="U30" i="2"/>
  <c r="E31" i="2"/>
  <c r="M31" i="2"/>
  <c r="U31" i="2"/>
  <c r="E32" i="2"/>
  <c r="M32" i="2"/>
  <c r="U32" i="2"/>
  <c r="E33" i="2"/>
  <c r="M33" i="2"/>
  <c r="U33" i="2"/>
  <c r="E37" i="2"/>
  <c r="M37" i="2"/>
  <c r="U37" i="2"/>
  <c r="G3" i="2"/>
  <c r="H3" i="2" s="1"/>
  <c r="I3" i="2" s="1"/>
  <c r="F1" i="2"/>
  <c r="G1" i="2" s="1"/>
  <c r="G2" i="2" s="1"/>
  <c r="E132" i="1"/>
  <c r="E131" i="1"/>
  <c r="E130" i="1"/>
  <c r="E129" i="1"/>
  <c r="E123" i="1"/>
  <c r="E119" i="1"/>
  <c r="E115" i="1"/>
  <c r="E111" i="1"/>
  <c r="E100" i="1"/>
  <c r="E99" i="1"/>
  <c r="E101" i="1"/>
  <c r="E103" i="1"/>
  <c r="E97" i="1"/>
  <c r="E98" i="1"/>
  <c r="E102" i="1"/>
  <c r="E96" i="1"/>
  <c r="E69" i="1"/>
  <c r="E70" i="1"/>
  <c r="E71" i="1"/>
  <c r="E72" i="1"/>
  <c r="E73" i="1"/>
  <c r="E74" i="1"/>
  <c r="E75" i="1"/>
  <c r="E76" i="1"/>
  <c r="E77" i="1"/>
  <c r="E68" i="1"/>
  <c r="E18" i="1"/>
  <c r="E20" i="1" s="1"/>
  <c r="E22" i="1" s="1"/>
  <c r="E26" i="1"/>
  <c r="F24" i="1" s="1"/>
  <c r="F26" i="1" s="1"/>
  <c r="E34" i="1"/>
  <c r="E10" i="1"/>
  <c r="I11" i="1"/>
  <c r="H9" i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G3" i="1"/>
  <c r="F1" i="1"/>
  <c r="E134" i="1" l="1"/>
  <c r="E81" i="2" s="1"/>
  <c r="E71" i="2"/>
  <c r="E72" i="2"/>
  <c r="D73" i="2"/>
  <c r="D84" i="2" s="1"/>
  <c r="E113" i="1"/>
  <c r="E125" i="1"/>
  <c r="E121" i="1"/>
  <c r="E117" i="1"/>
  <c r="E51" i="2"/>
  <c r="W34" i="2"/>
  <c r="Q34" i="2"/>
  <c r="I34" i="2"/>
  <c r="R34" i="2"/>
  <c r="O34" i="2"/>
  <c r="Y34" i="2"/>
  <c r="H34" i="2"/>
  <c r="P34" i="2"/>
  <c r="G34" i="2"/>
  <c r="X34" i="2"/>
  <c r="Z34" i="2"/>
  <c r="J34" i="2"/>
  <c r="AA34" i="2"/>
  <c r="V34" i="2"/>
  <c r="M34" i="2"/>
  <c r="L34" i="2"/>
  <c r="S34" i="2"/>
  <c r="N34" i="2"/>
  <c r="U34" i="2"/>
  <c r="T34" i="2"/>
  <c r="E34" i="2"/>
  <c r="K34" i="2"/>
  <c r="F34" i="2"/>
  <c r="E45" i="1"/>
  <c r="E15" i="2" s="1"/>
  <c r="E9" i="2"/>
  <c r="H4" i="2"/>
  <c r="G4" i="2"/>
  <c r="F2" i="2"/>
  <c r="H1" i="2"/>
  <c r="I1" i="2" s="1"/>
  <c r="I4" i="2"/>
  <c r="J3" i="2"/>
  <c r="F129" i="1"/>
  <c r="F130" i="1"/>
  <c r="F131" i="1"/>
  <c r="F132" i="1"/>
  <c r="F119" i="1"/>
  <c r="F123" i="1"/>
  <c r="F111" i="1"/>
  <c r="F115" i="1"/>
  <c r="E28" i="1"/>
  <c r="E30" i="1" s="1"/>
  <c r="F103" i="1"/>
  <c r="F97" i="1"/>
  <c r="F101" i="1"/>
  <c r="F99" i="1"/>
  <c r="F102" i="1"/>
  <c r="F100" i="1"/>
  <c r="F98" i="1"/>
  <c r="F96" i="1"/>
  <c r="F16" i="1"/>
  <c r="F18" i="1" s="1"/>
  <c r="G16" i="1" s="1"/>
  <c r="G18" i="1" s="1"/>
  <c r="E79" i="1"/>
  <c r="F77" i="1"/>
  <c r="F76" i="1"/>
  <c r="F75" i="1"/>
  <c r="F74" i="1"/>
  <c r="F73" i="1"/>
  <c r="F72" i="1"/>
  <c r="F71" i="1"/>
  <c r="F70" i="1"/>
  <c r="F69" i="1"/>
  <c r="F68" i="1"/>
  <c r="F32" i="1"/>
  <c r="F34" i="1" s="1"/>
  <c r="F36" i="1" s="1"/>
  <c r="F38" i="1" s="1"/>
  <c r="E36" i="1"/>
  <c r="E38" i="1" s="1"/>
  <c r="G24" i="1"/>
  <c r="G26" i="1" s="1"/>
  <c r="F28" i="1"/>
  <c r="F30" i="1" s="1"/>
  <c r="F8" i="1"/>
  <c r="F10" i="1" s="1"/>
  <c r="E12" i="1"/>
  <c r="E14" i="1" s="1"/>
  <c r="E8" i="2" s="1"/>
  <c r="J11" i="1"/>
  <c r="H3" i="1"/>
  <c r="G4" i="1"/>
  <c r="G1" i="1"/>
  <c r="F2" i="1"/>
  <c r="E100" i="2" l="1"/>
  <c r="E95" i="2"/>
  <c r="E96" i="2" s="1"/>
  <c r="E88" i="2"/>
  <c r="E56" i="2"/>
  <c r="F134" i="1"/>
  <c r="F81" i="2" s="1"/>
  <c r="F112" i="1"/>
  <c r="F113" i="1" s="1"/>
  <c r="E77" i="2"/>
  <c r="E99" i="2" s="1"/>
  <c r="E101" i="2" s="1"/>
  <c r="F71" i="2"/>
  <c r="F72" i="2"/>
  <c r="E81" i="1"/>
  <c r="E39" i="2" s="1"/>
  <c r="F124" i="1"/>
  <c r="F125" i="1" s="1"/>
  <c r="F120" i="1"/>
  <c r="F121" i="1" s="1"/>
  <c r="F116" i="1"/>
  <c r="F117" i="1" s="1"/>
  <c r="F51" i="2"/>
  <c r="E47" i="1"/>
  <c r="E17" i="2" s="1"/>
  <c r="E11" i="2"/>
  <c r="F46" i="1"/>
  <c r="F16" i="2" s="1"/>
  <c r="F10" i="2"/>
  <c r="E46" i="1"/>
  <c r="E16" i="2" s="1"/>
  <c r="E10" i="2"/>
  <c r="F47" i="1"/>
  <c r="F17" i="2" s="1"/>
  <c r="F11" i="2"/>
  <c r="H2" i="2"/>
  <c r="J1" i="2"/>
  <c r="I2" i="2"/>
  <c r="K3" i="2"/>
  <c r="J4" i="2"/>
  <c r="G129" i="1"/>
  <c r="G130" i="1"/>
  <c r="G131" i="1"/>
  <c r="G132" i="1"/>
  <c r="G119" i="1"/>
  <c r="G123" i="1"/>
  <c r="G111" i="1"/>
  <c r="G115" i="1"/>
  <c r="G32" i="1"/>
  <c r="G34" i="1" s="1"/>
  <c r="G36" i="1" s="1"/>
  <c r="G38" i="1" s="1"/>
  <c r="G103" i="1"/>
  <c r="G99" i="1"/>
  <c r="G101" i="1"/>
  <c r="G97" i="1"/>
  <c r="G102" i="1"/>
  <c r="G100" i="1"/>
  <c r="G98" i="1"/>
  <c r="G96" i="1"/>
  <c r="F20" i="1"/>
  <c r="F22" i="1" s="1"/>
  <c r="F79" i="1"/>
  <c r="G76" i="1"/>
  <c r="G74" i="1"/>
  <c r="G72" i="1"/>
  <c r="G70" i="1"/>
  <c r="G68" i="1"/>
  <c r="G77" i="1"/>
  <c r="G75" i="1"/>
  <c r="G73" i="1"/>
  <c r="G71" i="1"/>
  <c r="G69" i="1"/>
  <c r="E44" i="1"/>
  <c r="E14" i="2" s="1"/>
  <c r="E40" i="1"/>
  <c r="H24" i="1"/>
  <c r="H26" i="1" s="1"/>
  <c r="G28" i="1"/>
  <c r="G30" i="1" s="1"/>
  <c r="G20" i="1"/>
  <c r="G22" i="1" s="1"/>
  <c r="H16" i="1"/>
  <c r="H18" i="1" s="1"/>
  <c r="G8" i="1"/>
  <c r="G10" i="1" s="1"/>
  <c r="F12" i="1"/>
  <c r="F14" i="1" s="1"/>
  <c r="F8" i="2" s="1"/>
  <c r="K11" i="1"/>
  <c r="I3" i="1"/>
  <c r="H4" i="1"/>
  <c r="H1" i="1"/>
  <c r="G2" i="1"/>
  <c r="F100" i="2" l="1"/>
  <c r="F95" i="2"/>
  <c r="F96" i="2" s="1"/>
  <c r="F88" i="2"/>
  <c r="G134" i="1"/>
  <c r="G81" i="2" s="1"/>
  <c r="G112" i="1"/>
  <c r="G113" i="1" s="1"/>
  <c r="F77" i="2"/>
  <c r="F99" i="2" s="1"/>
  <c r="F101" i="2" s="1"/>
  <c r="G71" i="2"/>
  <c r="G72" i="2"/>
  <c r="F81" i="1"/>
  <c r="F39" i="2" s="1"/>
  <c r="E18" i="2"/>
  <c r="E93" i="1" s="1"/>
  <c r="E68" i="2" s="1"/>
  <c r="F56" i="2"/>
  <c r="G124" i="1"/>
  <c r="G125" i="1" s="1"/>
  <c r="G120" i="1"/>
  <c r="G121" i="1" s="1"/>
  <c r="G116" i="1"/>
  <c r="G117" i="1" s="1"/>
  <c r="G51" i="2"/>
  <c r="E12" i="2"/>
  <c r="E91" i="1" s="1"/>
  <c r="E67" i="2" s="1"/>
  <c r="G47" i="1"/>
  <c r="G17" i="2" s="1"/>
  <c r="G11" i="2"/>
  <c r="G45" i="1"/>
  <c r="G15" i="2" s="1"/>
  <c r="G9" i="2"/>
  <c r="F45" i="1"/>
  <c r="F15" i="2" s="1"/>
  <c r="F9" i="2"/>
  <c r="F12" i="2" s="1"/>
  <c r="F91" i="1" s="1"/>
  <c r="F67" i="2" s="1"/>
  <c r="G46" i="1"/>
  <c r="G16" i="2" s="1"/>
  <c r="G10" i="2"/>
  <c r="L3" i="2"/>
  <c r="K4" i="2"/>
  <c r="K1" i="2"/>
  <c r="J2" i="2"/>
  <c r="H32" i="1"/>
  <c r="H34" i="1" s="1"/>
  <c r="H36" i="1" s="1"/>
  <c r="H38" i="1" s="1"/>
  <c r="H129" i="1"/>
  <c r="H130" i="1"/>
  <c r="H131" i="1"/>
  <c r="H132" i="1"/>
  <c r="H119" i="1"/>
  <c r="H123" i="1"/>
  <c r="H111" i="1"/>
  <c r="H115" i="1"/>
  <c r="H103" i="1"/>
  <c r="H97" i="1"/>
  <c r="H101" i="1"/>
  <c r="H99" i="1"/>
  <c r="H100" i="1"/>
  <c r="H98" i="1"/>
  <c r="H96" i="1"/>
  <c r="H102" i="1"/>
  <c r="G79" i="1"/>
  <c r="H77" i="1"/>
  <c r="H76" i="1"/>
  <c r="H75" i="1"/>
  <c r="H74" i="1"/>
  <c r="H72" i="1"/>
  <c r="H70" i="1"/>
  <c r="H73" i="1"/>
  <c r="H69" i="1"/>
  <c r="H71" i="1"/>
  <c r="H68" i="1"/>
  <c r="E62" i="1"/>
  <c r="E36" i="2" s="1"/>
  <c r="E64" i="1"/>
  <c r="E38" i="2" s="1"/>
  <c r="F44" i="1"/>
  <c r="F14" i="2" s="1"/>
  <c r="F40" i="1"/>
  <c r="E50" i="1"/>
  <c r="E20" i="2" s="1"/>
  <c r="E51" i="1"/>
  <c r="E21" i="2" s="1"/>
  <c r="I24" i="1"/>
  <c r="I26" i="1" s="1"/>
  <c r="H28" i="1"/>
  <c r="H30" i="1" s="1"/>
  <c r="I16" i="1"/>
  <c r="I18" i="1" s="1"/>
  <c r="H20" i="1"/>
  <c r="H22" i="1" s="1"/>
  <c r="H8" i="1"/>
  <c r="H10" i="1" s="1"/>
  <c r="G12" i="1"/>
  <c r="G14" i="1" s="1"/>
  <c r="G8" i="2" s="1"/>
  <c r="L11" i="1"/>
  <c r="J3" i="1"/>
  <c r="I4" i="1"/>
  <c r="I1" i="1"/>
  <c r="H2" i="1"/>
  <c r="G100" i="2" l="1"/>
  <c r="G95" i="2"/>
  <c r="G96" i="2" s="1"/>
  <c r="G88" i="2"/>
  <c r="H134" i="1"/>
  <c r="H81" i="2" s="1"/>
  <c r="E107" i="1"/>
  <c r="E76" i="2" s="1"/>
  <c r="H112" i="1"/>
  <c r="H113" i="1" s="1"/>
  <c r="G77" i="2"/>
  <c r="G99" i="2" s="1"/>
  <c r="G101" i="2" s="1"/>
  <c r="H71" i="2"/>
  <c r="H72" i="2"/>
  <c r="G81" i="1"/>
  <c r="G39" i="2" s="1"/>
  <c r="I32" i="1"/>
  <c r="I34" i="1" s="1"/>
  <c r="I36" i="1" s="1"/>
  <c r="I38" i="1" s="1"/>
  <c r="G56" i="2"/>
  <c r="H124" i="1"/>
  <c r="H125" i="1" s="1"/>
  <c r="I124" i="1" s="1"/>
  <c r="H120" i="1"/>
  <c r="H121" i="1" s="1"/>
  <c r="H116" i="1"/>
  <c r="H117" i="1" s="1"/>
  <c r="H51" i="2"/>
  <c r="E41" i="2"/>
  <c r="E23" i="2"/>
  <c r="E25" i="2" s="1"/>
  <c r="E26" i="2" s="1"/>
  <c r="F18" i="2"/>
  <c r="F93" i="1" s="1"/>
  <c r="F68" i="2" s="1"/>
  <c r="H46" i="1"/>
  <c r="H16" i="2" s="1"/>
  <c r="H10" i="2"/>
  <c r="H47" i="1"/>
  <c r="H17" i="2" s="1"/>
  <c r="H11" i="2"/>
  <c r="H45" i="1"/>
  <c r="H15" i="2" s="1"/>
  <c r="H9" i="2"/>
  <c r="G12" i="2"/>
  <c r="G91" i="1" s="1"/>
  <c r="G67" i="2" s="1"/>
  <c r="K2" i="2"/>
  <c r="L1" i="2"/>
  <c r="L4" i="2"/>
  <c r="M3" i="2"/>
  <c r="I129" i="1"/>
  <c r="I130" i="1"/>
  <c r="I131" i="1"/>
  <c r="I132" i="1"/>
  <c r="I119" i="1"/>
  <c r="I123" i="1"/>
  <c r="I111" i="1"/>
  <c r="I115" i="1"/>
  <c r="I103" i="1"/>
  <c r="I99" i="1"/>
  <c r="I101" i="1"/>
  <c r="I97" i="1"/>
  <c r="I102" i="1"/>
  <c r="I98" i="1"/>
  <c r="I96" i="1"/>
  <c r="I100" i="1"/>
  <c r="H79" i="1"/>
  <c r="I77" i="1"/>
  <c r="I76" i="1"/>
  <c r="I75" i="1"/>
  <c r="I74" i="1"/>
  <c r="I73" i="1"/>
  <c r="I72" i="1"/>
  <c r="I71" i="1"/>
  <c r="I70" i="1"/>
  <c r="I69" i="1"/>
  <c r="I68" i="1"/>
  <c r="F62" i="1"/>
  <c r="F36" i="2" s="1"/>
  <c r="F64" i="1"/>
  <c r="F38" i="2" s="1"/>
  <c r="G44" i="1"/>
  <c r="G14" i="2" s="1"/>
  <c r="G18" i="2" s="1"/>
  <c r="G93" i="1" s="1"/>
  <c r="G68" i="2" s="1"/>
  <c r="G40" i="1"/>
  <c r="F50" i="1"/>
  <c r="F20" i="2" s="1"/>
  <c r="F51" i="1"/>
  <c r="F21" i="2" s="1"/>
  <c r="J32" i="1"/>
  <c r="J34" i="1" s="1"/>
  <c r="J24" i="1"/>
  <c r="J26" i="1" s="1"/>
  <c r="I28" i="1"/>
  <c r="I30" i="1" s="1"/>
  <c r="J16" i="1"/>
  <c r="J18" i="1" s="1"/>
  <c r="I20" i="1"/>
  <c r="I22" i="1" s="1"/>
  <c r="I8" i="1"/>
  <c r="I10" i="1" s="1"/>
  <c r="H12" i="1"/>
  <c r="H14" i="1" s="1"/>
  <c r="H8" i="2" s="1"/>
  <c r="M11" i="1"/>
  <c r="K3" i="1"/>
  <c r="J4" i="1"/>
  <c r="J1" i="1"/>
  <c r="I2" i="1"/>
  <c r="H100" i="2" l="1"/>
  <c r="H95" i="2"/>
  <c r="H96" i="2" s="1"/>
  <c r="H88" i="2"/>
  <c r="E78" i="2"/>
  <c r="E91" i="2"/>
  <c r="I134" i="1"/>
  <c r="I81" i="2" s="1"/>
  <c r="F107" i="1"/>
  <c r="F76" i="2" s="1"/>
  <c r="I112" i="1"/>
  <c r="I113" i="1" s="1"/>
  <c r="H77" i="2"/>
  <c r="H99" i="2" s="1"/>
  <c r="H101" i="2" s="1"/>
  <c r="I71" i="2"/>
  <c r="I72" i="2"/>
  <c r="H81" i="1"/>
  <c r="H39" i="2" s="1"/>
  <c r="H56" i="2"/>
  <c r="I125" i="1"/>
  <c r="J124" i="1" s="1"/>
  <c r="I120" i="1"/>
  <c r="I121" i="1" s="1"/>
  <c r="I116" i="1"/>
  <c r="I117" i="1" s="1"/>
  <c r="I51" i="2"/>
  <c r="F41" i="2"/>
  <c r="E43" i="2"/>
  <c r="E48" i="2" s="1"/>
  <c r="E53" i="2" s="1"/>
  <c r="F23" i="2"/>
  <c r="F25" i="2" s="1"/>
  <c r="F26" i="2" s="1"/>
  <c r="I46" i="1"/>
  <c r="I16" i="2" s="1"/>
  <c r="I10" i="2"/>
  <c r="I47" i="1"/>
  <c r="I17" i="2" s="1"/>
  <c r="I11" i="2"/>
  <c r="H12" i="2"/>
  <c r="H91" i="1" s="1"/>
  <c r="H67" i="2" s="1"/>
  <c r="I45" i="1"/>
  <c r="I15" i="2" s="1"/>
  <c r="I9" i="2"/>
  <c r="M1" i="2"/>
  <c r="L2" i="2"/>
  <c r="N3" i="2"/>
  <c r="M4" i="2"/>
  <c r="J129" i="1"/>
  <c r="J132" i="1"/>
  <c r="J130" i="1"/>
  <c r="J131" i="1"/>
  <c r="J119" i="1"/>
  <c r="J123" i="1"/>
  <c r="J111" i="1"/>
  <c r="J115" i="1"/>
  <c r="J103" i="1"/>
  <c r="J97" i="1"/>
  <c r="J99" i="1"/>
  <c r="J101" i="1"/>
  <c r="J102" i="1"/>
  <c r="J100" i="1"/>
  <c r="J98" i="1"/>
  <c r="J96" i="1"/>
  <c r="I79" i="1"/>
  <c r="J77" i="1"/>
  <c r="J76" i="1"/>
  <c r="J75" i="1"/>
  <c r="J74" i="1"/>
  <c r="J73" i="1"/>
  <c r="J72" i="1"/>
  <c r="J71" i="1"/>
  <c r="J70" i="1"/>
  <c r="J69" i="1"/>
  <c r="J68" i="1"/>
  <c r="G62" i="1"/>
  <c r="G36" i="2" s="1"/>
  <c r="G64" i="1"/>
  <c r="G38" i="2" s="1"/>
  <c r="H44" i="1"/>
  <c r="H14" i="2" s="1"/>
  <c r="H18" i="2" s="1"/>
  <c r="H93" i="1" s="1"/>
  <c r="H68" i="2" s="1"/>
  <c r="H40" i="1"/>
  <c r="G51" i="1"/>
  <c r="G21" i="2" s="1"/>
  <c r="G50" i="1"/>
  <c r="G20" i="2" s="1"/>
  <c r="K32" i="1"/>
  <c r="K34" i="1" s="1"/>
  <c r="J36" i="1"/>
  <c r="J38" i="1" s="1"/>
  <c r="K24" i="1"/>
  <c r="K26" i="1" s="1"/>
  <c r="J28" i="1"/>
  <c r="J30" i="1" s="1"/>
  <c r="K16" i="1"/>
  <c r="K18" i="1" s="1"/>
  <c r="J20" i="1"/>
  <c r="J22" i="1" s="1"/>
  <c r="J8" i="1"/>
  <c r="J10" i="1" s="1"/>
  <c r="I12" i="1"/>
  <c r="I14" i="1" s="1"/>
  <c r="I8" i="2" s="1"/>
  <c r="N11" i="1"/>
  <c r="L3" i="1"/>
  <c r="K4" i="1"/>
  <c r="K1" i="1"/>
  <c r="J2" i="1"/>
  <c r="I100" i="2" l="1"/>
  <c r="I95" i="2"/>
  <c r="I96" i="2" s="1"/>
  <c r="F78" i="2"/>
  <c r="F91" i="2"/>
  <c r="I88" i="2"/>
  <c r="J134" i="1"/>
  <c r="J81" i="2" s="1"/>
  <c r="G107" i="1"/>
  <c r="G76" i="2" s="1"/>
  <c r="J112" i="1"/>
  <c r="J113" i="1" s="1"/>
  <c r="I77" i="2"/>
  <c r="I99" i="2" s="1"/>
  <c r="I101" i="2" s="1"/>
  <c r="J71" i="2"/>
  <c r="J72" i="2"/>
  <c r="I81" i="1"/>
  <c r="I39" i="2" s="1"/>
  <c r="E57" i="2"/>
  <c r="E58" i="2" s="1"/>
  <c r="E60" i="2" s="1"/>
  <c r="I56" i="2"/>
  <c r="J125" i="1"/>
  <c r="K124" i="1" s="1"/>
  <c r="J120" i="1"/>
  <c r="J121" i="1" s="1"/>
  <c r="J116" i="1"/>
  <c r="J117" i="1" s="1"/>
  <c r="J51" i="2"/>
  <c r="G23" i="2"/>
  <c r="G25" i="2" s="1"/>
  <c r="G26" i="2" s="1"/>
  <c r="G41" i="2"/>
  <c r="E44" i="2"/>
  <c r="F43" i="2"/>
  <c r="F48" i="2" s="1"/>
  <c r="F53" i="2" s="1"/>
  <c r="F57" i="2" s="1"/>
  <c r="F58" i="2" s="1"/>
  <c r="I12" i="2"/>
  <c r="I91" i="1" s="1"/>
  <c r="I67" i="2" s="1"/>
  <c r="J45" i="1"/>
  <c r="J15" i="2" s="1"/>
  <c r="J9" i="2"/>
  <c r="J46" i="1"/>
  <c r="J16" i="2" s="1"/>
  <c r="J10" i="2"/>
  <c r="J47" i="1"/>
  <c r="J17" i="2" s="1"/>
  <c r="J11" i="2"/>
  <c r="O3" i="2"/>
  <c r="N4" i="2"/>
  <c r="N1" i="2"/>
  <c r="M2" i="2"/>
  <c r="K129" i="1"/>
  <c r="K130" i="1"/>
  <c r="K131" i="1"/>
  <c r="K132" i="1"/>
  <c r="K119" i="1"/>
  <c r="K123" i="1"/>
  <c r="K111" i="1"/>
  <c r="K115" i="1"/>
  <c r="K103" i="1"/>
  <c r="K101" i="1"/>
  <c r="K97" i="1"/>
  <c r="K99" i="1"/>
  <c r="K102" i="1"/>
  <c r="K100" i="1"/>
  <c r="K98" i="1"/>
  <c r="K96" i="1"/>
  <c r="J79" i="1"/>
  <c r="J81" i="1" s="1"/>
  <c r="K77" i="1"/>
  <c r="K76" i="1"/>
  <c r="K75" i="1"/>
  <c r="K74" i="1"/>
  <c r="K73" i="1"/>
  <c r="K72" i="1"/>
  <c r="K71" i="1"/>
  <c r="K70" i="1"/>
  <c r="K69" i="1"/>
  <c r="K68" i="1"/>
  <c r="H62" i="1"/>
  <c r="H36" i="2" s="1"/>
  <c r="H64" i="1"/>
  <c r="H38" i="2" s="1"/>
  <c r="I44" i="1"/>
  <c r="I14" i="2" s="1"/>
  <c r="I18" i="2" s="1"/>
  <c r="I93" i="1" s="1"/>
  <c r="I68" i="2" s="1"/>
  <c r="I40" i="1"/>
  <c r="H51" i="1"/>
  <c r="H21" i="2" s="1"/>
  <c r="H50" i="1"/>
  <c r="H20" i="2" s="1"/>
  <c r="H107" i="1" s="1"/>
  <c r="H76" i="2" s="1"/>
  <c r="L32" i="1"/>
  <c r="L34" i="1" s="1"/>
  <c r="K36" i="1"/>
  <c r="K38" i="1" s="1"/>
  <c r="L24" i="1"/>
  <c r="L26" i="1" s="1"/>
  <c r="K28" i="1"/>
  <c r="K30" i="1" s="1"/>
  <c r="L16" i="1"/>
  <c r="L18" i="1" s="1"/>
  <c r="K20" i="1"/>
  <c r="K22" i="1" s="1"/>
  <c r="K8" i="1"/>
  <c r="K10" i="1" s="1"/>
  <c r="J12" i="1"/>
  <c r="J14" i="1" s="1"/>
  <c r="J8" i="2" s="1"/>
  <c r="O11" i="1"/>
  <c r="M3" i="1"/>
  <c r="L4" i="1"/>
  <c r="L1" i="1"/>
  <c r="K2" i="1"/>
  <c r="J100" i="2" l="1"/>
  <c r="J95" i="2"/>
  <c r="J96" i="2" s="1"/>
  <c r="J88" i="2"/>
  <c r="G78" i="2"/>
  <c r="G91" i="2"/>
  <c r="H78" i="2"/>
  <c r="H91" i="2"/>
  <c r="K134" i="1"/>
  <c r="K81" i="2" s="1"/>
  <c r="K112" i="1"/>
  <c r="K113" i="1" s="1"/>
  <c r="J77" i="2"/>
  <c r="J99" i="2" s="1"/>
  <c r="J101" i="2" s="1"/>
  <c r="K71" i="2"/>
  <c r="K72" i="2"/>
  <c r="E61" i="2"/>
  <c r="E82" i="2"/>
  <c r="J39" i="2"/>
  <c r="G43" i="2"/>
  <c r="G48" i="2" s="1"/>
  <c r="G53" i="2" s="1"/>
  <c r="G57" i="2" s="1"/>
  <c r="G58" i="2" s="1"/>
  <c r="F60" i="2"/>
  <c r="J56" i="2"/>
  <c r="K125" i="1"/>
  <c r="L124" i="1" s="1"/>
  <c r="K120" i="1"/>
  <c r="K121" i="1" s="1"/>
  <c r="K116" i="1"/>
  <c r="K117" i="1" s="1"/>
  <c r="K51" i="2"/>
  <c r="F44" i="2"/>
  <c r="H41" i="2"/>
  <c r="E49" i="2"/>
  <c r="E54" i="2"/>
  <c r="J12" i="2"/>
  <c r="J91" i="1" s="1"/>
  <c r="J67" i="2" s="1"/>
  <c r="H23" i="2"/>
  <c r="H25" i="2" s="1"/>
  <c r="H26" i="2" s="1"/>
  <c r="K45" i="1"/>
  <c r="K15" i="2" s="1"/>
  <c r="K9" i="2"/>
  <c r="K47" i="1"/>
  <c r="K17" i="2" s="1"/>
  <c r="K11" i="2"/>
  <c r="K46" i="1"/>
  <c r="K16" i="2" s="1"/>
  <c r="K10" i="2"/>
  <c r="N2" i="2"/>
  <c r="O1" i="2"/>
  <c r="P3" i="2"/>
  <c r="O4" i="2"/>
  <c r="L129" i="1"/>
  <c r="L130" i="1"/>
  <c r="L131" i="1"/>
  <c r="L132" i="1"/>
  <c r="L119" i="1"/>
  <c r="L123" i="1"/>
  <c r="L111" i="1"/>
  <c r="L115" i="1"/>
  <c r="L99" i="1"/>
  <c r="L97" i="1"/>
  <c r="L103" i="1"/>
  <c r="L101" i="1"/>
  <c r="L102" i="1"/>
  <c r="L100" i="1"/>
  <c r="L98" i="1"/>
  <c r="L96" i="1"/>
  <c r="K79" i="1"/>
  <c r="L77" i="1"/>
  <c r="L76" i="1"/>
  <c r="L75" i="1"/>
  <c r="L74" i="1"/>
  <c r="L73" i="1"/>
  <c r="L72" i="1"/>
  <c r="L71" i="1"/>
  <c r="L70" i="1"/>
  <c r="L69" i="1"/>
  <c r="L68" i="1"/>
  <c r="I62" i="1"/>
  <c r="I36" i="2" s="1"/>
  <c r="I64" i="1"/>
  <c r="I38" i="2" s="1"/>
  <c r="J44" i="1"/>
  <c r="J14" i="2" s="1"/>
  <c r="J18" i="2" s="1"/>
  <c r="J93" i="1" s="1"/>
  <c r="J68" i="2" s="1"/>
  <c r="J40" i="1"/>
  <c r="I51" i="1"/>
  <c r="I21" i="2" s="1"/>
  <c r="I50" i="1"/>
  <c r="I20" i="2" s="1"/>
  <c r="M32" i="1"/>
  <c r="M34" i="1" s="1"/>
  <c r="L36" i="1"/>
  <c r="L38" i="1" s="1"/>
  <c r="M24" i="1"/>
  <c r="M26" i="1" s="1"/>
  <c r="L28" i="1"/>
  <c r="L30" i="1" s="1"/>
  <c r="M16" i="1"/>
  <c r="M18" i="1" s="1"/>
  <c r="L20" i="1"/>
  <c r="L22" i="1" s="1"/>
  <c r="L8" i="1"/>
  <c r="L10" i="1" s="1"/>
  <c r="K12" i="1"/>
  <c r="K14" i="1" s="1"/>
  <c r="K8" i="2" s="1"/>
  <c r="P11" i="1"/>
  <c r="N3" i="1"/>
  <c r="M4" i="1"/>
  <c r="M1" i="1"/>
  <c r="L2" i="1"/>
  <c r="E87" i="2" l="1"/>
  <c r="E92" i="2" s="1"/>
  <c r="E105" i="2" s="1"/>
  <c r="E107" i="2" s="1"/>
  <c r="E83" i="2"/>
  <c r="K100" i="2"/>
  <c r="F103" i="2"/>
  <c r="E66" i="2"/>
  <c r="E69" i="2" s="1"/>
  <c r="E73" i="2" s="1"/>
  <c r="E84" i="2" s="1"/>
  <c r="K95" i="2"/>
  <c r="K96" i="2" s="1"/>
  <c r="K88" i="2"/>
  <c r="L134" i="1"/>
  <c r="L81" i="2" s="1"/>
  <c r="I107" i="1"/>
  <c r="I76" i="2" s="1"/>
  <c r="L112" i="1"/>
  <c r="L113" i="1" s="1"/>
  <c r="K77" i="2"/>
  <c r="K99" i="2" s="1"/>
  <c r="K101" i="2" s="1"/>
  <c r="L71" i="2"/>
  <c r="L72" i="2"/>
  <c r="F61" i="2"/>
  <c r="F82" i="2"/>
  <c r="G60" i="2"/>
  <c r="G44" i="2"/>
  <c r="G54" i="2"/>
  <c r="G49" i="2"/>
  <c r="K81" i="1"/>
  <c r="K39" i="2" s="1"/>
  <c r="K56" i="2"/>
  <c r="L125" i="1"/>
  <c r="M124" i="1" s="1"/>
  <c r="L120" i="1"/>
  <c r="L121" i="1" s="1"/>
  <c r="L116" i="1"/>
  <c r="L117" i="1" s="1"/>
  <c r="L51" i="2"/>
  <c r="I41" i="2"/>
  <c r="H43" i="2"/>
  <c r="H48" i="2" s="1"/>
  <c r="H53" i="2" s="1"/>
  <c r="H57" i="2" s="1"/>
  <c r="H58" i="2" s="1"/>
  <c r="F49" i="2"/>
  <c r="F54" i="2"/>
  <c r="I23" i="2"/>
  <c r="I25" i="2" s="1"/>
  <c r="I26" i="2" s="1"/>
  <c r="L46" i="1"/>
  <c r="L16" i="2" s="1"/>
  <c r="L10" i="2"/>
  <c r="L45" i="1"/>
  <c r="L15" i="2" s="1"/>
  <c r="L9" i="2"/>
  <c r="L47" i="1"/>
  <c r="L17" i="2" s="1"/>
  <c r="L11" i="2"/>
  <c r="K12" i="2"/>
  <c r="K91" i="1" s="1"/>
  <c r="K67" i="2" s="1"/>
  <c r="P4" i="2"/>
  <c r="Q3" i="2"/>
  <c r="P1" i="2"/>
  <c r="O2" i="2"/>
  <c r="M129" i="1"/>
  <c r="M130" i="1"/>
  <c r="M131" i="1"/>
  <c r="M132" i="1"/>
  <c r="M119" i="1"/>
  <c r="M123" i="1"/>
  <c r="M111" i="1"/>
  <c r="M115" i="1"/>
  <c r="M103" i="1"/>
  <c r="M101" i="1"/>
  <c r="M97" i="1"/>
  <c r="M99" i="1"/>
  <c r="M102" i="1"/>
  <c r="M100" i="1"/>
  <c r="M98" i="1"/>
  <c r="M96" i="1"/>
  <c r="L79" i="1"/>
  <c r="L81" i="1" s="1"/>
  <c r="M77" i="1"/>
  <c r="M76" i="1"/>
  <c r="M75" i="1"/>
  <c r="M74" i="1"/>
  <c r="M73" i="1"/>
  <c r="M72" i="1"/>
  <c r="M71" i="1"/>
  <c r="M70" i="1"/>
  <c r="M69" i="1"/>
  <c r="M68" i="1"/>
  <c r="J62" i="1"/>
  <c r="J36" i="2" s="1"/>
  <c r="J64" i="1"/>
  <c r="J38" i="2" s="1"/>
  <c r="J50" i="1"/>
  <c r="J20" i="2" s="1"/>
  <c r="J51" i="1"/>
  <c r="J21" i="2" s="1"/>
  <c r="K44" i="1"/>
  <c r="K14" i="2" s="1"/>
  <c r="K18" i="2" s="1"/>
  <c r="K93" i="1" s="1"/>
  <c r="K68" i="2" s="1"/>
  <c r="K40" i="1"/>
  <c r="M36" i="1"/>
  <c r="M38" i="1" s="1"/>
  <c r="N32" i="1"/>
  <c r="N34" i="1" s="1"/>
  <c r="M28" i="1"/>
  <c r="M30" i="1" s="1"/>
  <c r="N24" i="1"/>
  <c r="N26" i="1" s="1"/>
  <c r="M20" i="1"/>
  <c r="M22" i="1" s="1"/>
  <c r="N16" i="1"/>
  <c r="N18" i="1" s="1"/>
  <c r="M8" i="1"/>
  <c r="M10" i="1" s="1"/>
  <c r="L12" i="1"/>
  <c r="L14" i="1" s="1"/>
  <c r="L8" i="2" s="1"/>
  <c r="Q11" i="1"/>
  <c r="O3" i="1"/>
  <c r="N4" i="1"/>
  <c r="N1" i="1"/>
  <c r="M2" i="1"/>
  <c r="F87" i="2" l="1"/>
  <c r="F92" i="2" s="1"/>
  <c r="F105" i="2" s="1"/>
  <c r="F107" i="2" s="1"/>
  <c r="F66" i="2" s="1"/>
  <c r="F83" i="2"/>
  <c r="L100" i="2"/>
  <c r="G103" i="2"/>
  <c r="F69" i="2"/>
  <c r="F73" i="2" s="1"/>
  <c r="F84" i="2" s="1"/>
  <c r="L95" i="2"/>
  <c r="L96" i="2" s="1"/>
  <c r="I78" i="2"/>
  <c r="I91" i="2"/>
  <c r="L88" i="2"/>
  <c r="M134" i="1"/>
  <c r="M81" i="2" s="1"/>
  <c r="J107" i="1"/>
  <c r="J76" i="2" s="1"/>
  <c r="L77" i="2"/>
  <c r="L99" i="2" s="1"/>
  <c r="L101" i="2" s="1"/>
  <c r="M71" i="2"/>
  <c r="M72" i="2"/>
  <c r="M88" i="2" s="1"/>
  <c r="G61" i="2"/>
  <c r="G82" i="2"/>
  <c r="L56" i="2"/>
  <c r="L39" i="2"/>
  <c r="H60" i="2"/>
  <c r="M112" i="1"/>
  <c r="M113" i="1" s="1"/>
  <c r="M125" i="1"/>
  <c r="N124" i="1" s="1"/>
  <c r="M120" i="1"/>
  <c r="M121" i="1" s="1"/>
  <c r="M116" i="1"/>
  <c r="M117" i="1" s="1"/>
  <c r="M51" i="2"/>
  <c r="L12" i="2"/>
  <c r="L91" i="1" s="1"/>
  <c r="L67" i="2" s="1"/>
  <c r="H44" i="2"/>
  <c r="J41" i="2"/>
  <c r="I43" i="2"/>
  <c r="I48" i="2" s="1"/>
  <c r="I53" i="2" s="1"/>
  <c r="I57" i="2" s="1"/>
  <c r="I58" i="2" s="1"/>
  <c r="J23" i="2"/>
  <c r="J25" i="2" s="1"/>
  <c r="J26" i="2" s="1"/>
  <c r="M47" i="1"/>
  <c r="M17" i="2" s="1"/>
  <c r="M11" i="2"/>
  <c r="M46" i="1"/>
  <c r="M16" i="2" s="1"/>
  <c r="M10" i="2"/>
  <c r="M45" i="1"/>
  <c r="M15" i="2" s="1"/>
  <c r="M9" i="2"/>
  <c r="P2" i="2"/>
  <c r="Q1" i="2"/>
  <c r="R3" i="2"/>
  <c r="Q4" i="2"/>
  <c r="N129" i="1"/>
  <c r="N130" i="1"/>
  <c r="N131" i="1"/>
  <c r="N132" i="1"/>
  <c r="N119" i="1"/>
  <c r="N123" i="1"/>
  <c r="N111" i="1"/>
  <c r="N115" i="1"/>
  <c r="N103" i="1"/>
  <c r="N99" i="1"/>
  <c r="N97" i="1"/>
  <c r="N101" i="1"/>
  <c r="N102" i="1"/>
  <c r="N100" i="1"/>
  <c r="N98" i="1"/>
  <c r="N96" i="1"/>
  <c r="M79" i="1"/>
  <c r="N77" i="1"/>
  <c r="N76" i="1"/>
  <c r="N75" i="1"/>
  <c r="N74" i="1"/>
  <c r="N73" i="1"/>
  <c r="N72" i="1"/>
  <c r="N71" i="1"/>
  <c r="N70" i="1"/>
  <c r="N69" i="1"/>
  <c r="N68" i="1"/>
  <c r="K62" i="1"/>
  <c r="K36" i="2" s="1"/>
  <c r="K64" i="1"/>
  <c r="K38" i="2" s="1"/>
  <c r="L44" i="1"/>
  <c r="L14" i="2" s="1"/>
  <c r="L18" i="2" s="1"/>
  <c r="L93" i="1" s="1"/>
  <c r="L68" i="2" s="1"/>
  <c r="L40" i="1"/>
  <c r="K50" i="1"/>
  <c r="K20" i="2" s="1"/>
  <c r="K51" i="1"/>
  <c r="K21" i="2" s="1"/>
  <c r="O32" i="1"/>
  <c r="O34" i="1" s="1"/>
  <c r="N36" i="1"/>
  <c r="N38" i="1" s="1"/>
  <c r="O24" i="1"/>
  <c r="O26" i="1" s="1"/>
  <c r="N28" i="1"/>
  <c r="N30" i="1" s="1"/>
  <c r="O16" i="1"/>
  <c r="O18" i="1" s="1"/>
  <c r="N20" i="1"/>
  <c r="N22" i="1" s="1"/>
  <c r="N8" i="1"/>
  <c r="N10" i="1" s="1"/>
  <c r="M12" i="1"/>
  <c r="M14" i="1" s="1"/>
  <c r="M8" i="2" s="1"/>
  <c r="R11" i="1"/>
  <c r="P3" i="1"/>
  <c r="O4" i="1"/>
  <c r="O1" i="1"/>
  <c r="N2" i="1"/>
  <c r="M100" i="2" l="1"/>
  <c r="G87" i="2"/>
  <c r="G92" i="2" s="1"/>
  <c r="G105" i="2" s="1"/>
  <c r="G107" i="2" s="1"/>
  <c r="G66" i="2" s="1"/>
  <c r="G69" i="2" s="1"/>
  <c r="G73" i="2" s="1"/>
  <c r="G83" i="2"/>
  <c r="M95" i="2"/>
  <c r="M96" i="2" s="1"/>
  <c r="J78" i="2"/>
  <c r="J91" i="2"/>
  <c r="N134" i="1"/>
  <c r="N81" i="2" s="1"/>
  <c r="K107" i="1"/>
  <c r="K76" i="2" s="1"/>
  <c r="N112" i="1"/>
  <c r="N113" i="1" s="1"/>
  <c r="M77" i="2"/>
  <c r="M99" i="2" s="1"/>
  <c r="M101" i="2" s="1"/>
  <c r="N71" i="2"/>
  <c r="N72" i="2"/>
  <c r="N88" i="2" s="1"/>
  <c r="H61" i="2"/>
  <c r="H82" i="2"/>
  <c r="M81" i="1"/>
  <c r="M39" i="2" s="1"/>
  <c r="I60" i="2"/>
  <c r="M56" i="2"/>
  <c r="N125" i="1"/>
  <c r="O124" i="1" s="1"/>
  <c r="N120" i="1"/>
  <c r="N121" i="1" s="1"/>
  <c r="N116" i="1"/>
  <c r="N117" i="1" s="1"/>
  <c r="N51" i="2"/>
  <c r="J43" i="2"/>
  <c r="J48" i="2" s="1"/>
  <c r="J53" i="2" s="1"/>
  <c r="J57" i="2" s="1"/>
  <c r="J58" i="2" s="1"/>
  <c r="I44" i="2"/>
  <c r="K41" i="2"/>
  <c r="H49" i="2"/>
  <c r="H54" i="2"/>
  <c r="K23" i="2"/>
  <c r="K25" i="2" s="1"/>
  <c r="K26" i="2" s="1"/>
  <c r="N46" i="1"/>
  <c r="N16" i="2" s="1"/>
  <c r="N10" i="2"/>
  <c r="M12" i="2"/>
  <c r="M91" i="1" s="1"/>
  <c r="M67" i="2" s="1"/>
  <c r="N45" i="1"/>
  <c r="N15" i="2" s="1"/>
  <c r="N9" i="2"/>
  <c r="N47" i="1"/>
  <c r="N17" i="2" s="1"/>
  <c r="N11" i="2"/>
  <c r="S3" i="2"/>
  <c r="R4" i="2"/>
  <c r="R1" i="2"/>
  <c r="Q2" i="2"/>
  <c r="O129" i="1"/>
  <c r="O130" i="1"/>
  <c r="O131" i="1"/>
  <c r="O132" i="1"/>
  <c r="O119" i="1"/>
  <c r="O123" i="1"/>
  <c r="O111" i="1"/>
  <c r="O115" i="1"/>
  <c r="O103" i="1"/>
  <c r="O101" i="1"/>
  <c r="O97" i="1"/>
  <c r="O99" i="1"/>
  <c r="O102" i="1"/>
  <c r="O100" i="1"/>
  <c r="O98" i="1"/>
  <c r="O96" i="1"/>
  <c r="N79" i="1"/>
  <c r="O77" i="1"/>
  <c r="O75" i="1"/>
  <c r="O73" i="1"/>
  <c r="O71" i="1"/>
  <c r="O69" i="1"/>
  <c r="O76" i="1"/>
  <c r="O74" i="1"/>
  <c r="O72" i="1"/>
  <c r="O70" i="1"/>
  <c r="O68" i="1"/>
  <c r="L62" i="1"/>
  <c r="L36" i="2" s="1"/>
  <c r="L64" i="1"/>
  <c r="L38" i="2" s="1"/>
  <c r="L51" i="1"/>
  <c r="L21" i="2" s="1"/>
  <c r="L50" i="1"/>
  <c r="L20" i="2" s="1"/>
  <c r="M44" i="1"/>
  <c r="M14" i="2" s="1"/>
  <c r="M18" i="2" s="1"/>
  <c r="M93" i="1" s="1"/>
  <c r="M68" i="2" s="1"/>
  <c r="M40" i="1"/>
  <c r="P32" i="1"/>
  <c r="P34" i="1" s="1"/>
  <c r="O36" i="1"/>
  <c r="O38" i="1" s="1"/>
  <c r="O28" i="1"/>
  <c r="O30" i="1" s="1"/>
  <c r="P24" i="1"/>
  <c r="P26" i="1" s="1"/>
  <c r="P16" i="1"/>
  <c r="P18" i="1" s="1"/>
  <c r="O20" i="1"/>
  <c r="O22" i="1" s="1"/>
  <c r="O8" i="1"/>
  <c r="O10" i="1" s="1"/>
  <c r="N12" i="1"/>
  <c r="N14" i="1" s="1"/>
  <c r="N8" i="2" s="1"/>
  <c r="S11" i="1"/>
  <c r="Q3" i="1"/>
  <c r="P4" i="1"/>
  <c r="P1" i="1"/>
  <c r="O2" i="1"/>
  <c r="H103" i="2" l="1"/>
  <c r="G84" i="2"/>
  <c r="N100" i="2"/>
  <c r="H87" i="2"/>
  <c r="H92" i="2" s="1"/>
  <c r="H105" i="2" s="1"/>
  <c r="H107" i="2" s="1"/>
  <c r="H66" i="2" s="1"/>
  <c r="H69" i="2" s="1"/>
  <c r="H73" i="2" s="1"/>
  <c r="H84" i="2" s="1"/>
  <c r="H83" i="2"/>
  <c r="N95" i="2"/>
  <c r="N96" i="2" s="1"/>
  <c r="K78" i="2"/>
  <c r="K91" i="2"/>
  <c r="O134" i="1"/>
  <c r="O81" i="2" s="1"/>
  <c r="L107" i="1"/>
  <c r="L76" i="2" s="1"/>
  <c r="O112" i="1"/>
  <c r="O113" i="1" s="1"/>
  <c r="N77" i="2"/>
  <c r="N99" i="2" s="1"/>
  <c r="N101" i="2" s="1"/>
  <c r="O71" i="2"/>
  <c r="O72" i="2"/>
  <c r="O88" i="2" s="1"/>
  <c r="I61" i="2"/>
  <c r="I82" i="2"/>
  <c r="N81" i="1"/>
  <c r="N39" i="2" s="1"/>
  <c r="J60" i="2"/>
  <c r="N56" i="2"/>
  <c r="O125" i="1"/>
  <c r="P124" i="1" s="1"/>
  <c r="O120" i="1"/>
  <c r="O121" i="1" s="1"/>
  <c r="O116" i="1"/>
  <c r="O117" i="1" s="1"/>
  <c r="J49" i="2"/>
  <c r="J54" i="2"/>
  <c r="J44" i="2"/>
  <c r="O51" i="2"/>
  <c r="K43" i="2"/>
  <c r="K48" i="2" s="1"/>
  <c r="K53" i="2" s="1"/>
  <c r="K57" i="2" s="1"/>
  <c r="K58" i="2" s="1"/>
  <c r="L41" i="2"/>
  <c r="I54" i="2"/>
  <c r="I49" i="2"/>
  <c r="L23" i="2"/>
  <c r="L25" i="2" s="1"/>
  <c r="L26" i="2" s="1"/>
  <c r="O47" i="1"/>
  <c r="O17" i="2" s="1"/>
  <c r="O11" i="2"/>
  <c r="N12" i="2"/>
  <c r="N91" i="1" s="1"/>
  <c r="N67" i="2" s="1"/>
  <c r="O46" i="1"/>
  <c r="O16" i="2" s="1"/>
  <c r="O10" i="2"/>
  <c r="O45" i="1"/>
  <c r="O15" i="2" s="1"/>
  <c r="O9" i="2"/>
  <c r="S1" i="2"/>
  <c r="R2" i="2"/>
  <c r="T3" i="2"/>
  <c r="S4" i="2"/>
  <c r="P129" i="1"/>
  <c r="P130" i="1"/>
  <c r="P131" i="1"/>
  <c r="P132" i="1"/>
  <c r="P119" i="1"/>
  <c r="P123" i="1"/>
  <c r="P111" i="1"/>
  <c r="P115" i="1"/>
  <c r="P103" i="1"/>
  <c r="P97" i="1"/>
  <c r="P101" i="1"/>
  <c r="P99" i="1"/>
  <c r="P102" i="1"/>
  <c r="P98" i="1"/>
  <c r="P96" i="1"/>
  <c r="P100" i="1"/>
  <c r="O79" i="1"/>
  <c r="P74" i="1"/>
  <c r="P73" i="1"/>
  <c r="P71" i="1"/>
  <c r="P70" i="1"/>
  <c r="P69" i="1"/>
  <c r="P77" i="1"/>
  <c r="P76" i="1"/>
  <c r="P75" i="1"/>
  <c r="P72" i="1"/>
  <c r="P68" i="1"/>
  <c r="M62" i="1"/>
  <c r="M36" i="2" s="1"/>
  <c r="M64" i="1"/>
  <c r="M38" i="2" s="1"/>
  <c r="N44" i="1"/>
  <c r="N14" i="2" s="1"/>
  <c r="N18" i="2" s="1"/>
  <c r="N93" i="1" s="1"/>
  <c r="N68" i="2" s="1"/>
  <c r="N40" i="1"/>
  <c r="M50" i="1"/>
  <c r="M20" i="2" s="1"/>
  <c r="M51" i="1"/>
  <c r="M21" i="2" s="1"/>
  <c r="Q32" i="1"/>
  <c r="Q34" i="1" s="1"/>
  <c r="P36" i="1"/>
  <c r="P38" i="1" s="1"/>
  <c r="Q24" i="1"/>
  <c r="Q26" i="1" s="1"/>
  <c r="P28" i="1"/>
  <c r="P30" i="1" s="1"/>
  <c r="P20" i="1"/>
  <c r="P22" i="1" s="1"/>
  <c r="Q16" i="1"/>
  <c r="Q18" i="1" s="1"/>
  <c r="P8" i="1"/>
  <c r="P10" i="1" s="1"/>
  <c r="O12" i="1"/>
  <c r="O14" i="1" s="1"/>
  <c r="O8" i="2" s="1"/>
  <c r="T11" i="1"/>
  <c r="R3" i="1"/>
  <c r="Q4" i="1"/>
  <c r="Q1" i="1"/>
  <c r="P2" i="1"/>
  <c r="I103" i="2" l="1"/>
  <c r="O100" i="2"/>
  <c r="I87" i="2"/>
  <c r="I92" i="2" s="1"/>
  <c r="I105" i="2" s="1"/>
  <c r="I107" i="2" s="1"/>
  <c r="I66" i="2" s="1"/>
  <c r="I83" i="2"/>
  <c r="I69" i="2"/>
  <c r="I73" i="2" s="1"/>
  <c r="I84" i="2" s="1"/>
  <c r="O95" i="2"/>
  <c r="O96" i="2" s="1"/>
  <c r="L78" i="2"/>
  <c r="L91" i="2"/>
  <c r="P134" i="1"/>
  <c r="P81" i="2" s="1"/>
  <c r="M107" i="1"/>
  <c r="M76" i="2" s="1"/>
  <c r="O77" i="2"/>
  <c r="O99" i="2" s="1"/>
  <c r="O101" i="2" s="1"/>
  <c r="P71" i="2"/>
  <c r="P72" i="2"/>
  <c r="P88" i="2" s="1"/>
  <c r="J61" i="2"/>
  <c r="J82" i="2"/>
  <c r="O81" i="1"/>
  <c r="O39" i="2" s="1"/>
  <c r="O56" i="2"/>
  <c r="K60" i="2"/>
  <c r="P112" i="1"/>
  <c r="P113" i="1" s="1"/>
  <c r="P125" i="1"/>
  <c r="Q124" i="1" s="1"/>
  <c r="P120" i="1"/>
  <c r="P121" i="1" s="1"/>
  <c r="P116" i="1"/>
  <c r="P117" i="1" s="1"/>
  <c r="P51" i="2"/>
  <c r="M23" i="2"/>
  <c r="M25" i="2" s="1"/>
  <c r="M26" i="2" s="1"/>
  <c r="L43" i="2"/>
  <c r="L48" i="2" s="1"/>
  <c r="L53" i="2" s="1"/>
  <c r="L57" i="2" s="1"/>
  <c r="L58" i="2" s="1"/>
  <c r="M41" i="2"/>
  <c r="K44" i="2"/>
  <c r="P47" i="1"/>
  <c r="P17" i="2" s="1"/>
  <c r="P11" i="2"/>
  <c r="O12" i="2"/>
  <c r="O91" i="1" s="1"/>
  <c r="O67" i="2" s="1"/>
  <c r="P45" i="1"/>
  <c r="P15" i="2" s="1"/>
  <c r="P9" i="2"/>
  <c r="P46" i="1"/>
  <c r="P16" i="2" s="1"/>
  <c r="P10" i="2"/>
  <c r="T4" i="2"/>
  <c r="U3" i="2"/>
  <c r="S2" i="2"/>
  <c r="T1" i="2"/>
  <c r="Q129" i="1"/>
  <c r="Q131" i="1"/>
  <c r="Q132" i="1"/>
  <c r="Q130" i="1"/>
  <c r="Q119" i="1"/>
  <c r="Q123" i="1"/>
  <c r="Q111" i="1"/>
  <c r="Q115" i="1"/>
  <c r="Q101" i="1"/>
  <c r="Q99" i="1"/>
  <c r="Q103" i="1"/>
  <c r="Q97" i="1"/>
  <c r="Q96" i="1"/>
  <c r="Q102" i="1"/>
  <c r="Q100" i="1"/>
  <c r="Q98" i="1"/>
  <c r="P79" i="1"/>
  <c r="Q74" i="1"/>
  <c r="Q73" i="1"/>
  <c r="Q72" i="1"/>
  <c r="Q71" i="1"/>
  <c r="Q70" i="1"/>
  <c r="Q69" i="1"/>
  <c r="Q68" i="1"/>
  <c r="Q77" i="1"/>
  <c r="Q76" i="1"/>
  <c r="Q75" i="1"/>
  <c r="N62" i="1"/>
  <c r="N36" i="2" s="1"/>
  <c r="N64" i="1"/>
  <c r="N38" i="2" s="1"/>
  <c r="O44" i="1"/>
  <c r="O14" i="2" s="1"/>
  <c r="O18" i="2" s="1"/>
  <c r="O93" i="1" s="1"/>
  <c r="O68" i="2" s="1"/>
  <c r="O40" i="1"/>
  <c r="N51" i="1"/>
  <c r="N21" i="2" s="1"/>
  <c r="N50" i="1"/>
  <c r="N20" i="2" s="1"/>
  <c r="N107" i="1" s="1"/>
  <c r="N76" i="2" s="1"/>
  <c r="R32" i="1"/>
  <c r="R34" i="1" s="1"/>
  <c r="Q36" i="1"/>
  <c r="Q38" i="1" s="1"/>
  <c r="Q28" i="1"/>
  <c r="Q30" i="1" s="1"/>
  <c r="R24" i="1"/>
  <c r="R26" i="1" s="1"/>
  <c r="R16" i="1"/>
  <c r="R18" i="1" s="1"/>
  <c r="Q20" i="1"/>
  <c r="Q22" i="1" s="1"/>
  <c r="Q8" i="1"/>
  <c r="Q10" i="1" s="1"/>
  <c r="P12" i="1"/>
  <c r="P14" i="1" s="1"/>
  <c r="P8" i="2" s="1"/>
  <c r="U11" i="1"/>
  <c r="S3" i="1"/>
  <c r="R4" i="1"/>
  <c r="R1" i="1"/>
  <c r="Q2" i="1"/>
  <c r="J103" i="2" l="1"/>
  <c r="J87" i="2"/>
  <c r="J92" i="2" s="1"/>
  <c r="J105" i="2" s="1"/>
  <c r="J107" i="2" s="1"/>
  <c r="J66" i="2" s="1"/>
  <c r="J83" i="2"/>
  <c r="P100" i="2"/>
  <c r="K103" i="2"/>
  <c r="J69" i="2"/>
  <c r="J73" i="2" s="1"/>
  <c r="J84" i="2" s="1"/>
  <c r="P95" i="2"/>
  <c r="P96" i="2" s="1"/>
  <c r="M78" i="2"/>
  <c r="M91" i="2"/>
  <c r="N78" i="2"/>
  <c r="N91" i="2"/>
  <c r="Q134" i="1"/>
  <c r="Q81" i="2" s="1"/>
  <c r="Q112" i="1"/>
  <c r="Q113" i="1" s="1"/>
  <c r="P77" i="2"/>
  <c r="P99" i="2" s="1"/>
  <c r="P101" i="2" s="1"/>
  <c r="Q71" i="2"/>
  <c r="Q72" i="2"/>
  <c r="Q88" i="2" s="1"/>
  <c r="K61" i="2"/>
  <c r="K82" i="2"/>
  <c r="P81" i="1"/>
  <c r="P39" i="2" s="1"/>
  <c r="M43" i="2"/>
  <c r="M48" i="2" s="1"/>
  <c r="M53" i="2" s="1"/>
  <c r="M57" i="2" s="1"/>
  <c r="M58" i="2" s="1"/>
  <c r="M60" i="2" s="1"/>
  <c r="L60" i="2"/>
  <c r="P56" i="2"/>
  <c r="Q125" i="1"/>
  <c r="R124" i="1" s="1"/>
  <c r="Q120" i="1"/>
  <c r="Q121" i="1" s="1"/>
  <c r="Q116" i="1"/>
  <c r="Q117" i="1" s="1"/>
  <c r="Q51" i="2"/>
  <c r="L44" i="2"/>
  <c r="K54" i="2"/>
  <c r="K49" i="2"/>
  <c r="N41" i="2"/>
  <c r="N23" i="2"/>
  <c r="N25" i="2" s="1"/>
  <c r="N26" i="2" s="1"/>
  <c r="Q46" i="1"/>
  <c r="Q16" i="2" s="1"/>
  <c r="Q10" i="2"/>
  <c r="Q45" i="1"/>
  <c r="Q15" i="2" s="1"/>
  <c r="Q9" i="2"/>
  <c r="Q47" i="1"/>
  <c r="Q17" i="2" s="1"/>
  <c r="Q11" i="2"/>
  <c r="P12" i="2"/>
  <c r="P91" i="1" s="1"/>
  <c r="P67" i="2" s="1"/>
  <c r="U1" i="2"/>
  <c r="T2" i="2"/>
  <c r="V3" i="2"/>
  <c r="U4" i="2"/>
  <c r="R129" i="1"/>
  <c r="R130" i="1"/>
  <c r="R131" i="1"/>
  <c r="R132" i="1"/>
  <c r="R119" i="1"/>
  <c r="R123" i="1"/>
  <c r="R111" i="1"/>
  <c r="R115" i="1"/>
  <c r="R103" i="1"/>
  <c r="R99" i="1"/>
  <c r="R97" i="1"/>
  <c r="R101" i="1"/>
  <c r="R102" i="1"/>
  <c r="R100" i="1"/>
  <c r="R98" i="1"/>
  <c r="R96" i="1"/>
  <c r="Q79" i="1"/>
  <c r="R77" i="1"/>
  <c r="R76" i="1"/>
  <c r="R75" i="1"/>
  <c r="R74" i="1"/>
  <c r="R73" i="1"/>
  <c r="R72" i="1"/>
  <c r="R71" i="1"/>
  <c r="R70" i="1"/>
  <c r="R69" i="1"/>
  <c r="R68" i="1"/>
  <c r="O62" i="1"/>
  <c r="O36" i="2" s="1"/>
  <c r="O64" i="1"/>
  <c r="O38" i="2" s="1"/>
  <c r="P44" i="1"/>
  <c r="P14" i="2" s="1"/>
  <c r="P18" i="2" s="1"/>
  <c r="P93" i="1" s="1"/>
  <c r="P68" i="2" s="1"/>
  <c r="P40" i="1"/>
  <c r="O50" i="1"/>
  <c r="O20" i="2" s="1"/>
  <c r="O51" i="1"/>
  <c r="O21" i="2" s="1"/>
  <c r="R36" i="1"/>
  <c r="R38" i="1" s="1"/>
  <c r="S32" i="1"/>
  <c r="S34" i="1" s="1"/>
  <c r="S24" i="1"/>
  <c r="S26" i="1" s="1"/>
  <c r="R28" i="1"/>
  <c r="R30" i="1" s="1"/>
  <c r="S16" i="1"/>
  <c r="S18" i="1" s="1"/>
  <c r="R20" i="1"/>
  <c r="R22" i="1" s="1"/>
  <c r="R8" i="1"/>
  <c r="R10" i="1" s="1"/>
  <c r="Q12" i="1"/>
  <c r="Q14" i="1" s="1"/>
  <c r="Q8" i="2" s="1"/>
  <c r="V11" i="1"/>
  <c r="T3" i="1"/>
  <c r="S4" i="1"/>
  <c r="S1" i="1"/>
  <c r="R2" i="1"/>
  <c r="Q100" i="2" l="1"/>
  <c r="K87" i="2"/>
  <c r="K92" i="2" s="1"/>
  <c r="K105" i="2" s="1"/>
  <c r="K107" i="2" s="1"/>
  <c r="K66" i="2" s="1"/>
  <c r="K83" i="2"/>
  <c r="L103" i="2"/>
  <c r="K69" i="2"/>
  <c r="K73" i="2" s="1"/>
  <c r="K84" i="2" s="1"/>
  <c r="Q95" i="2"/>
  <c r="Q96" i="2" s="1"/>
  <c r="R134" i="1"/>
  <c r="R81" i="2" s="1"/>
  <c r="O107" i="1"/>
  <c r="O76" i="2" s="1"/>
  <c r="R112" i="1"/>
  <c r="R113" i="1" s="1"/>
  <c r="Q77" i="2"/>
  <c r="Q99" i="2" s="1"/>
  <c r="Q101" i="2" s="1"/>
  <c r="R71" i="2"/>
  <c r="R72" i="2"/>
  <c r="L61" i="2"/>
  <c r="M61" i="2"/>
  <c r="M44" i="2"/>
  <c r="L82" i="2"/>
  <c r="L83" i="2" s="1"/>
  <c r="Q81" i="1"/>
  <c r="Q39" i="2" s="1"/>
  <c r="M54" i="2"/>
  <c r="M49" i="2"/>
  <c r="Q56" i="2"/>
  <c r="R125" i="1"/>
  <c r="S124" i="1" s="1"/>
  <c r="R120" i="1"/>
  <c r="R121" i="1" s="1"/>
  <c r="R116" i="1"/>
  <c r="R117" i="1" s="1"/>
  <c r="N43" i="2"/>
  <c r="N48" i="2" s="1"/>
  <c r="N53" i="2" s="1"/>
  <c r="N57" i="2" s="1"/>
  <c r="N58" i="2" s="1"/>
  <c r="R51" i="2"/>
  <c r="L49" i="2"/>
  <c r="L54" i="2"/>
  <c r="O41" i="2"/>
  <c r="O23" i="2"/>
  <c r="O25" i="2" s="1"/>
  <c r="O26" i="2" s="1"/>
  <c r="Q12" i="2"/>
  <c r="Q91" i="1" s="1"/>
  <c r="Q67" i="2" s="1"/>
  <c r="R47" i="1"/>
  <c r="R17" i="2" s="1"/>
  <c r="R11" i="2"/>
  <c r="R45" i="1"/>
  <c r="R15" i="2" s="1"/>
  <c r="R9" i="2"/>
  <c r="R46" i="1"/>
  <c r="R16" i="2" s="1"/>
  <c r="R10" i="2"/>
  <c r="W3" i="2"/>
  <c r="V4" i="2"/>
  <c r="V1" i="2"/>
  <c r="U2" i="2"/>
  <c r="S129" i="1"/>
  <c r="S131" i="1"/>
  <c r="S130" i="1"/>
  <c r="S132" i="1"/>
  <c r="S119" i="1"/>
  <c r="S123" i="1"/>
  <c r="S111" i="1"/>
  <c r="S115" i="1"/>
  <c r="S103" i="1"/>
  <c r="S101" i="1"/>
  <c r="S97" i="1"/>
  <c r="S99" i="1"/>
  <c r="S102" i="1"/>
  <c r="S100" i="1"/>
  <c r="S98" i="1"/>
  <c r="S96" i="1"/>
  <c r="R79" i="1"/>
  <c r="S77" i="1"/>
  <c r="S76" i="1"/>
  <c r="S75" i="1"/>
  <c r="S74" i="1"/>
  <c r="S73" i="1"/>
  <c r="S72" i="1"/>
  <c r="S71" i="1"/>
  <c r="S70" i="1"/>
  <c r="S69" i="1"/>
  <c r="S68" i="1"/>
  <c r="P62" i="1"/>
  <c r="P36" i="2" s="1"/>
  <c r="P64" i="1"/>
  <c r="P38" i="2" s="1"/>
  <c r="Q44" i="1"/>
  <c r="Q14" i="2" s="1"/>
  <c r="Q18" i="2" s="1"/>
  <c r="Q93" i="1" s="1"/>
  <c r="Q68" i="2" s="1"/>
  <c r="Q40" i="1"/>
  <c r="P51" i="1"/>
  <c r="P21" i="2" s="1"/>
  <c r="P50" i="1"/>
  <c r="P20" i="2" s="1"/>
  <c r="T32" i="1"/>
  <c r="T34" i="1" s="1"/>
  <c r="S36" i="1"/>
  <c r="S38" i="1" s="1"/>
  <c r="T24" i="1"/>
  <c r="T26" i="1" s="1"/>
  <c r="S28" i="1"/>
  <c r="S30" i="1" s="1"/>
  <c r="T16" i="1"/>
  <c r="T18" i="1" s="1"/>
  <c r="S20" i="1"/>
  <c r="S22" i="1" s="1"/>
  <c r="S8" i="1"/>
  <c r="S10" i="1" s="1"/>
  <c r="R12" i="1"/>
  <c r="R14" i="1" s="1"/>
  <c r="R8" i="2" s="1"/>
  <c r="W11" i="1"/>
  <c r="U3" i="1"/>
  <c r="T4" i="1"/>
  <c r="T1" i="1"/>
  <c r="S2" i="1"/>
  <c r="R100" i="2" l="1"/>
  <c r="R95" i="2"/>
  <c r="R96" i="2" s="1"/>
  <c r="M82" i="2"/>
  <c r="L87" i="2"/>
  <c r="L92" i="2" s="1"/>
  <c r="L105" i="2" s="1"/>
  <c r="L107" i="2" s="1"/>
  <c r="L66" i="2" s="1"/>
  <c r="O78" i="2"/>
  <c r="O91" i="2"/>
  <c r="R88" i="2"/>
  <c r="S134" i="1"/>
  <c r="S81" i="2" s="1"/>
  <c r="P107" i="1"/>
  <c r="P76" i="2" s="1"/>
  <c r="P23" i="2"/>
  <c r="P25" i="2" s="1"/>
  <c r="P26" i="2" s="1"/>
  <c r="S112" i="1"/>
  <c r="S113" i="1" s="1"/>
  <c r="R77" i="2"/>
  <c r="R99" i="2" s="1"/>
  <c r="R101" i="2" s="1"/>
  <c r="S71" i="2"/>
  <c r="S72" i="2"/>
  <c r="R81" i="1"/>
  <c r="R39" i="2" s="1"/>
  <c r="N60" i="2"/>
  <c r="R56" i="2"/>
  <c r="S125" i="1"/>
  <c r="T124" i="1" s="1"/>
  <c r="S120" i="1"/>
  <c r="S121" i="1" s="1"/>
  <c r="S116" i="1"/>
  <c r="S117" i="1" s="1"/>
  <c r="N44" i="2"/>
  <c r="N49" i="2"/>
  <c r="N54" i="2"/>
  <c r="S51" i="2"/>
  <c r="O43" i="2"/>
  <c r="O44" i="2" s="1"/>
  <c r="P41" i="2"/>
  <c r="P43" i="2" s="1"/>
  <c r="P48" i="2" s="1"/>
  <c r="P53" i="2" s="1"/>
  <c r="P57" i="2" s="1"/>
  <c r="P58" i="2" s="1"/>
  <c r="R12" i="2"/>
  <c r="R91" i="1" s="1"/>
  <c r="R67" i="2" s="1"/>
  <c r="S45" i="1"/>
  <c r="S15" i="2" s="1"/>
  <c r="S9" i="2"/>
  <c r="S47" i="1"/>
  <c r="S17" i="2" s="1"/>
  <c r="S11" i="2"/>
  <c r="S46" i="1"/>
  <c r="S16" i="2" s="1"/>
  <c r="S10" i="2"/>
  <c r="V2" i="2"/>
  <c r="W1" i="2"/>
  <c r="W4" i="2"/>
  <c r="X3" i="2"/>
  <c r="T129" i="1"/>
  <c r="T130" i="1"/>
  <c r="T131" i="1"/>
  <c r="T132" i="1"/>
  <c r="T119" i="1"/>
  <c r="T123" i="1"/>
  <c r="T111" i="1"/>
  <c r="T115" i="1"/>
  <c r="T103" i="1"/>
  <c r="T97" i="1"/>
  <c r="T101" i="1"/>
  <c r="T99" i="1"/>
  <c r="T102" i="1"/>
  <c r="T100" i="1"/>
  <c r="T98" i="1"/>
  <c r="T96" i="1"/>
  <c r="S79" i="1"/>
  <c r="S81" i="1" s="1"/>
  <c r="T77" i="1"/>
  <c r="T76" i="1"/>
  <c r="T75" i="1"/>
  <c r="T74" i="1"/>
  <c r="T73" i="1"/>
  <c r="T72" i="1"/>
  <c r="T71" i="1"/>
  <c r="T70" i="1"/>
  <c r="T69" i="1"/>
  <c r="T68" i="1"/>
  <c r="Q62" i="1"/>
  <c r="Q36" i="2" s="1"/>
  <c r="Q64" i="1"/>
  <c r="Q38" i="2" s="1"/>
  <c r="Q51" i="1"/>
  <c r="Q21" i="2" s="1"/>
  <c r="Q50" i="1"/>
  <c r="Q20" i="2" s="1"/>
  <c r="R44" i="1"/>
  <c r="R14" i="2" s="1"/>
  <c r="R18" i="2" s="1"/>
  <c r="R93" i="1" s="1"/>
  <c r="R68" i="2" s="1"/>
  <c r="R40" i="1"/>
  <c r="U32" i="1"/>
  <c r="U34" i="1" s="1"/>
  <c r="T36" i="1"/>
  <c r="T38" i="1" s="1"/>
  <c r="U24" i="1"/>
  <c r="U26" i="1" s="1"/>
  <c r="T28" i="1"/>
  <c r="T30" i="1" s="1"/>
  <c r="U16" i="1"/>
  <c r="U18" i="1" s="1"/>
  <c r="T20" i="1"/>
  <c r="T22" i="1" s="1"/>
  <c r="T8" i="1"/>
  <c r="T10" i="1" s="1"/>
  <c r="S12" i="1"/>
  <c r="S14" i="1" s="1"/>
  <c r="S8" i="2" s="1"/>
  <c r="X11" i="1"/>
  <c r="V3" i="1"/>
  <c r="U4" i="1"/>
  <c r="U1" i="1"/>
  <c r="T2" i="1"/>
  <c r="M87" i="2" l="1"/>
  <c r="M92" i="2" s="1"/>
  <c r="M105" i="2" s="1"/>
  <c r="M83" i="2"/>
  <c r="S100" i="2"/>
  <c r="M103" i="2"/>
  <c r="M107" i="2" s="1"/>
  <c r="M66" i="2" s="1"/>
  <c r="L69" i="2"/>
  <c r="L73" i="2" s="1"/>
  <c r="L84" i="2" s="1"/>
  <c r="S95" i="2"/>
  <c r="S96" i="2" s="1"/>
  <c r="P78" i="2"/>
  <c r="P91" i="2"/>
  <c r="S88" i="2"/>
  <c r="T134" i="1"/>
  <c r="T81" i="2" s="1"/>
  <c r="Q107" i="1"/>
  <c r="Q76" i="2" s="1"/>
  <c r="T112" i="1"/>
  <c r="T113" i="1" s="1"/>
  <c r="S77" i="2"/>
  <c r="S99" i="2" s="1"/>
  <c r="S101" i="2" s="1"/>
  <c r="T71" i="2"/>
  <c r="T72" i="2"/>
  <c r="N61" i="2"/>
  <c r="N82" i="2"/>
  <c r="S39" i="2"/>
  <c r="P60" i="2"/>
  <c r="S56" i="2"/>
  <c r="T125" i="1"/>
  <c r="U124" i="1" s="1"/>
  <c r="T120" i="1"/>
  <c r="T121" i="1" s="1"/>
  <c r="T116" i="1"/>
  <c r="T117" i="1" s="1"/>
  <c r="T51" i="2"/>
  <c r="O48" i="2"/>
  <c r="P49" i="2"/>
  <c r="P54" i="2"/>
  <c r="Q41" i="2"/>
  <c r="P44" i="2"/>
  <c r="Q23" i="2"/>
  <c r="Q25" i="2" s="1"/>
  <c r="Q26" i="2" s="1"/>
  <c r="T46" i="1"/>
  <c r="T16" i="2" s="1"/>
  <c r="T10" i="2"/>
  <c r="S12" i="2"/>
  <c r="S91" i="1" s="1"/>
  <c r="S67" i="2" s="1"/>
  <c r="T47" i="1"/>
  <c r="T17" i="2" s="1"/>
  <c r="T11" i="2"/>
  <c r="T45" i="1"/>
  <c r="T15" i="2" s="1"/>
  <c r="T9" i="2"/>
  <c r="W2" i="2"/>
  <c r="X1" i="2"/>
  <c r="Y3" i="2"/>
  <c r="X4" i="2"/>
  <c r="U129" i="1"/>
  <c r="U130" i="1"/>
  <c r="U131" i="1"/>
  <c r="U132" i="1"/>
  <c r="U119" i="1"/>
  <c r="U123" i="1"/>
  <c r="U111" i="1"/>
  <c r="U115" i="1"/>
  <c r="U103" i="1"/>
  <c r="U101" i="1"/>
  <c r="U99" i="1"/>
  <c r="U97" i="1"/>
  <c r="U102" i="1"/>
  <c r="U100" i="1"/>
  <c r="U98" i="1"/>
  <c r="U96" i="1"/>
  <c r="T79" i="1"/>
  <c r="U77" i="1"/>
  <c r="U76" i="1"/>
  <c r="U75" i="1"/>
  <c r="U74" i="1"/>
  <c r="U73" i="1"/>
  <c r="U72" i="1"/>
  <c r="U71" i="1"/>
  <c r="U70" i="1"/>
  <c r="U69" i="1"/>
  <c r="U68" i="1"/>
  <c r="R62" i="1"/>
  <c r="R36" i="2" s="1"/>
  <c r="R64" i="1"/>
  <c r="R38" i="2" s="1"/>
  <c r="S44" i="1"/>
  <c r="S14" i="2" s="1"/>
  <c r="S18" i="2" s="1"/>
  <c r="S93" i="1" s="1"/>
  <c r="S68" i="2" s="1"/>
  <c r="S40" i="1"/>
  <c r="R50" i="1"/>
  <c r="R20" i="2" s="1"/>
  <c r="R51" i="1"/>
  <c r="R21" i="2" s="1"/>
  <c r="U36" i="1"/>
  <c r="U38" i="1" s="1"/>
  <c r="V32" i="1"/>
  <c r="V34" i="1" s="1"/>
  <c r="U28" i="1"/>
  <c r="U30" i="1" s="1"/>
  <c r="V24" i="1"/>
  <c r="V26" i="1" s="1"/>
  <c r="U20" i="1"/>
  <c r="U22" i="1" s="1"/>
  <c r="V16" i="1"/>
  <c r="V18" i="1" s="1"/>
  <c r="U8" i="1"/>
  <c r="U10" i="1" s="1"/>
  <c r="T12" i="1"/>
  <c r="T14" i="1" s="1"/>
  <c r="T8" i="2" s="1"/>
  <c r="Y11" i="1"/>
  <c r="W3" i="1"/>
  <c r="V4" i="1"/>
  <c r="V1" i="1"/>
  <c r="U2" i="1"/>
  <c r="T100" i="2" l="1"/>
  <c r="N87" i="2"/>
  <c r="N92" i="2" s="1"/>
  <c r="N105" i="2" s="1"/>
  <c r="N83" i="2"/>
  <c r="N103" i="2"/>
  <c r="M69" i="2"/>
  <c r="M73" i="2" s="1"/>
  <c r="M84" i="2" s="1"/>
  <c r="T95" i="2"/>
  <c r="T96" i="2" s="1"/>
  <c r="Q78" i="2"/>
  <c r="Q91" i="2"/>
  <c r="T88" i="2"/>
  <c r="U134" i="1"/>
  <c r="U81" i="2" s="1"/>
  <c r="R107" i="1"/>
  <c r="R76" i="2" s="1"/>
  <c r="U112" i="1"/>
  <c r="U113" i="1" s="1"/>
  <c r="T77" i="2"/>
  <c r="T99" i="2" s="1"/>
  <c r="T101" i="2" s="1"/>
  <c r="U71" i="2"/>
  <c r="U72" i="2"/>
  <c r="P61" i="2"/>
  <c r="T81" i="1"/>
  <c r="T39" i="2" s="1"/>
  <c r="T56" i="2"/>
  <c r="U125" i="1"/>
  <c r="V124" i="1" s="1"/>
  <c r="U120" i="1"/>
  <c r="U121" i="1" s="1"/>
  <c r="U116" i="1"/>
  <c r="U117" i="1" s="1"/>
  <c r="U51" i="2"/>
  <c r="O49" i="2"/>
  <c r="O53" i="2"/>
  <c r="O57" i="2" s="1"/>
  <c r="O58" i="2" s="1"/>
  <c r="Q43" i="2"/>
  <c r="Q48" i="2" s="1"/>
  <c r="Q53" i="2" s="1"/>
  <c r="Q57" i="2" s="1"/>
  <c r="Q58" i="2" s="1"/>
  <c r="R41" i="2"/>
  <c r="T12" i="2"/>
  <c r="T91" i="1" s="1"/>
  <c r="T67" i="2" s="1"/>
  <c r="R23" i="2"/>
  <c r="R25" i="2" s="1"/>
  <c r="R26" i="2" s="1"/>
  <c r="U46" i="1"/>
  <c r="U16" i="2" s="1"/>
  <c r="U10" i="2"/>
  <c r="U47" i="1"/>
  <c r="U17" i="2" s="1"/>
  <c r="U11" i="2"/>
  <c r="U45" i="1"/>
  <c r="U15" i="2" s="1"/>
  <c r="U9" i="2"/>
  <c r="Z3" i="2"/>
  <c r="Y4" i="2"/>
  <c r="Y1" i="2"/>
  <c r="X2" i="2"/>
  <c r="V129" i="1"/>
  <c r="V130" i="1"/>
  <c r="V131" i="1"/>
  <c r="V132" i="1"/>
  <c r="V119" i="1"/>
  <c r="V123" i="1"/>
  <c r="V111" i="1"/>
  <c r="V115" i="1"/>
  <c r="V103" i="1"/>
  <c r="V97" i="1"/>
  <c r="V99" i="1"/>
  <c r="V101" i="1"/>
  <c r="V102" i="1"/>
  <c r="V100" i="1"/>
  <c r="V98" i="1"/>
  <c r="V96" i="1"/>
  <c r="U79" i="1"/>
  <c r="V77" i="1"/>
  <c r="V76" i="1"/>
  <c r="V75" i="1"/>
  <c r="V74" i="1"/>
  <c r="V73" i="1"/>
  <c r="V72" i="1"/>
  <c r="V71" i="1"/>
  <c r="V70" i="1"/>
  <c r="V69" i="1"/>
  <c r="V68" i="1"/>
  <c r="S62" i="1"/>
  <c r="S36" i="2" s="1"/>
  <c r="S64" i="1"/>
  <c r="S38" i="2" s="1"/>
  <c r="T44" i="1"/>
  <c r="T14" i="2" s="1"/>
  <c r="T18" i="2" s="1"/>
  <c r="T93" i="1" s="1"/>
  <c r="T68" i="2" s="1"/>
  <c r="T40" i="1"/>
  <c r="S50" i="1"/>
  <c r="S20" i="2" s="1"/>
  <c r="S51" i="1"/>
  <c r="S21" i="2" s="1"/>
  <c r="V36" i="1"/>
  <c r="V38" i="1" s="1"/>
  <c r="W32" i="1"/>
  <c r="W34" i="1" s="1"/>
  <c r="W24" i="1"/>
  <c r="W26" i="1" s="1"/>
  <c r="V28" i="1"/>
  <c r="V30" i="1" s="1"/>
  <c r="W16" i="1"/>
  <c r="W18" i="1" s="1"/>
  <c r="V20" i="1"/>
  <c r="V22" i="1" s="1"/>
  <c r="V8" i="1"/>
  <c r="V10" i="1" s="1"/>
  <c r="U12" i="1"/>
  <c r="U14" i="1" s="1"/>
  <c r="U8" i="2" s="1"/>
  <c r="Z11" i="1"/>
  <c r="X3" i="1"/>
  <c r="W4" i="1"/>
  <c r="W1" i="1"/>
  <c r="V2" i="1"/>
  <c r="N107" i="2" l="1"/>
  <c r="N66" i="2" s="1"/>
  <c r="U100" i="2"/>
  <c r="O103" i="2"/>
  <c r="N69" i="2"/>
  <c r="N73" i="2" s="1"/>
  <c r="N84" i="2" s="1"/>
  <c r="U95" i="2"/>
  <c r="U96" i="2" s="1"/>
  <c r="U88" i="2"/>
  <c r="R78" i="2"/>
  <c r="R91" i="2"/>
  <c r="V134" i="1"/>
  <c r="V81" i="2" s="1"/>
  <c r="S107" i="1"/>
  <c r="S76" i="2" s="1"/>
  <c r="V112" i="1"/>
  <c r="V113" i="1" s="1"/>
  <c r="U77" i="2"/>
  <c r="U99" i="2" s="1"/>
  <c r="U101" i="2" s="1"/>
  <c r="V71" i="2"/>
  <c r="V72" i="2"/>
  <c r="U81" i="1"/>
  <c r="U39" i="2" s="1"/>
  <c r="Q60" i="2"/>
  <c r="O60" i="2"/>
  <c r="U56" i="2"/>
  <c r="V125" i="1"/>
  <c r="W124" i="1" s="1"/>
  <c r="V120" i="1"/>
  <c r="V121" i="1" s="1"/>
  <c r="V116" i="1"/>
  <c r="V117" i="1" s="1"/>
  <c r="O54" i="2"/>
  <c r="Q54" i="2"/>
  <c r="Q49" i="2"/>
  <c r="V51" i="2"/>
  <c r="Q44" i="2"/>
  <c r="S41" i="2"/>
  <c r="R43" i="2"/>
  <c r="R48" i="2" s="1"/>
  <c r="R53" i="2" s="1"/>
  <c r="R57" i="2" s="1"/>
  <c r="R58" i="2" s="1"/>
  <c r="U12" i="2"/>
  <c r="U91" i="1" s="1"/>
  <c r="U67" i="2" s="1"/>
  <c r="S23" i="2"/>
  <c r="S25" i="2" s="1"/>
  <c r="S26" i="2" s="1"/>
  <c r="V46" i="1"/>
  <c r="V16" i="2" s="1"/>
  <c r="V10" i="2"/>
  <c r="V47" i="1"/>
  <c r="V17" i="2" s="1"/>
  <c r="V11" i="2"/>
  <c r="V45" i="1"/>
  <c r="V15" i="2" s="1"/>
  <c r="V9" i="2"/>
  <c r="Z1" i="2"/>
  <c r="Y2" i="2"/>
  <c r="AA3" i="2"/>
  <c r="Z4" i="2"/>
  <c r="W129" i="1"/>
  <c r="W130" i="1"/>
  <c r="W131" i="1"/>
  <c r="W132" i="1"/>
  <c r="W119" i="1"/>
  <c r="W123" i="1"/>
  <c r="W111" i="1"/>
  <c r="W115" i="1"/>
  <c r="W103" i="1"/>
  <c r="W101" i="1"/>
  <c r="W99" i="1"/>
  <c r="W97" i="1"/>
  <c r="W102" i="1"/>
  <c r="W100" i="1"/>
  <c r="W98" i="1"/>
  <c r="W96" i="1"/>
  <c r="V79" i="1"/>
  <c r="W76" i="1"/>
  <c r="W74" i="1"/>
  <c r="W72" i="1"/>
  <c r="W70" i="1"/>
  <c r="W68" i="1"/>
  <c r="W77" i="1"/>
  <c r="W75" i="1"/>
  <c r="W73" i="1"/>
  <c r="W71" i="1"/>
  <c r="W69" i="1"/>
  <c r="T62" i="1"/>
  <c r="T36" i="2" s="1"/>
  <c r="T64" i="1"/>
  <c r="T38" i="2" s="1"/>
  <c r="T51" i="1"/>
  <c r="T21" i="2" s="1"/>
  <c r="T50" i="1"/>
  <c r="T20" i="2" s="1"/>
  <c r="U44" i="1"/>
  <c r="U14" i="2" s="1"/>
  <c r="U18" i="2" s="1"/>
  <c r="U93" i="1" s="1"/>
  <c r="U68" i="2" s="1"/>
  <c r="U40" i="1"/>
  <c r="W36" i="1"/>
  <c r="W38" i="1" s="1"/>
  <c r="X32" i="1"/>
  <c r="X34" i="1" s="1"/>
  <c r="W28" i="1"/>
  <c r="W30" i="1" s="1"/>
  <c r="X24" i="1"/>
  <c r="X26" i="1" s="1"/>
  <c r="W20" i="1"/>
  <c r="W22" i="1" s="1"/>
  <c r="X16" i="1"/>
  <c r="X18" i="1" s="1"/>
  <c r="W8" i="1"/>
  <c r="W10" i="1" s="1"/>
  <c r="V12" i="1"/>
  <c r="V14" i="1" s="1"/>
  <c r="V8" i="2" s="1"/>
  <c r="AA11" i="1"/>
  <c r="Y3" i="1"/>
  <c r="X4" i="1"/>
  <c r="X1" i="1"/>
  <c r="W2" i="1"/>
  <c r="V100" i="2" l="1"/>
  <c r="V95" i="2"/>
  <c r="V96" i="2" s="1"/>
  <c r="S78" i="2"/>
  <c r="S91" i="2"/>
  <c r="V88" i="2"/>
  <c r="V77" i="2"/>
  <c r="V99" i="2" s="1"/>
  <c r="V101" i="2" s="1"/>
  <c r="W134" i="1"/>
  <c r="W81" i="2" s="1"/>
  <c r="T107" i="1"/>
  <c r="T76" i="2" s="1"/>
  <c r="W71" i="2"/>
  <c r="W72" i="2"/>
  <c r="W88" i="2" s="1"/>
  <c r="Q61" i="2"/>
  <c r="O61" i="2"/>
  <c r="O82" i="2"/>
  <c r="O83" i="2" s="1"/>
  <c r="V81" i="1"/>
  <c r="V39" i="2" s="1"/>
  <c r="V56" i="2"/>
  <c r="W112" i="1"/>
  <c r="W113" i="1" s="1"/>
  <c r="R60" i="2"/>
  <c r="W125" i="1"/>
  <c r="X124" i="1" s="1"/>
  <c r="W120" i="1"/>
  <c r="W121" i="1" s="1"/>
  <c r="W116" i="1"/>
  <c r="W117" i="1" s="1"/>
  <c r="W51" i="2"/>
  <c r="S43" i="2"/>
  <c r="S48" i="2" s="1"/>
  <c r="S53" i="2" s="1"/>
  <c r="S57" i="2" s="1"/>
  <c r="S58" i="2" s="1"/>
  <c r="R44" i="2"/>
  <c r="T41" i="2"/>
  <c r="T23" i="2"/>
  <c r="T25" i="2" s="1"/>
  <c r="T26" i="2" s="1"/>
  <c r="W46" i="1"/>
  <c r="W16" i="2" s="1"/>
  <c r="W10" i="2"/>
  <c r="W45" i="1"/>
  <c r="W15" i="2" s="1"/>
  <c r="W9" i="2"/>
  <c r="W47" i="1"/>
  <c r="W17" i="2" s="1"/>
  <c r="W11" i="2"/>
  <c r="V12" i="2"/>
  <c r="V91" i="1" s="1"/>
  <c r="V67" i="2" s="1"/>
  <c r="AB3" i="2"/>
  <c r="AB4" i="2" s="1"/>
  <c r="AA4" i="2"/>
  <c r="AA1" i="2"/>
  <c r="Z2" i="2"/>
  <c r="X129" i="1"/>
  <c r="X130" i="1"/>
  <c r="X131" i="1"/>
  <c r="X132" i="1"/>
  <c r="X119" i="1"/>
  <c r="X123" i="1"/>
  <c r="X111" i="1"/>
  <c r="X115" i="1"/>
  <c r="X103" i="1"/>
  <c r="X97" i="1"/>
  <c r="X99" i="1"/>
  <c r="X101" i="1"/>
  <c r="X102" i="1"/>
  <c r="X100" i="1"/>
  <c r="X98" i="1"/>
  <c r="X96" i="1"/>
  <c r="W79" i="1"/>
  <c r="W81" i="1" s="1"/>
  <c r="X77" i="1"/>
  <c r="X76" i="1"/>
  <c r="X75" i="1"/>
  <c r="X72" i="1"/>
  <c r="X68" i="1"/>
  <c r="X74" i="1"/>
  <c r="X73" i="1"/>
  <c r="X71" i="1"/>
  <c r="X70" i="1"/>
  <c r="X69" i="1"/>
  <c r="U62" i="1"/>
  <c r="U36" i="2" s="1"/>
  <c r="U64" i="1"/>
  <c r="U38" i="2" s="1"/>
  <c r="V44" i="1"/>
  <c r="V14" i="2" s="1"/>
  <c r="V18" i="2" s="1"/>
  <c r="V93" i="1" s="1"/>
  <c r="V68" i="2" s="1"/>
  <c r="V40" i="1"/>
  <c r="U51" i="1"/>
  <c r="U21" i="2" s="1"/>
  <c r="U50" i="1"/>
  <c r="U20" i="2" s="1"/>
  <c r="Y32" i="1"/>
  <c r="Y34" i="1" s="1"/>
  <c r="X36" i="1"/>
  <c r="X38" i="1" s="1"/>
  <c r="Y24" i="1"/>
  <c r="Y26" i="1" s="1"/>
  <c r="X28" i="1"/>
  <c r="X30" i="1" s="1"/>
  <c r="Y16" i="1"/>
  <c r="Y18" i="1" s="1"/>
  <c r="X20" i="1"/>
  <c r="X22" i="1" s="1"/>
  <c r="X8" i="1"/>
  <c r="X10" i="1" s="1"/>
  <c r="W12" i="1"/>
  <c r="W14" i="1" s="1"/>
  <c r="W8" i="2" s="1"/>
  <c r="AB11" i="1"/>
  <c r="Z3" i="1"/>
  <c r="Y4" i="1"/>
  <c r="Y1" i="1"/>
  <c r="X2" i="1"/>
  <c r="W100" i="2" l="1"/>
  <c r="W95" i="2"/>
  <c r="W96" i="2" s="1"/>
  <c r="T78" i="2"/>
  <c r="T91" i="2"/>
  <c r="P82" i="2"/>
  <c r="P83" i="2" s="1"/>
  <c r="O87" i="2"/>
  <c r="O92" i="2" s="1"/>
  <c r="O105" i="2" s="1"/>
  <c r="O107" i="2" s="1"/>
  <c r="O66" i="2" s="1"/>
  <c r="X134" i="1"/>
  <c r="X81" i="2" s="1"/>
  <c r="U107" i="1"/>
  <c r="U76" i="2" s="1"/>
  <c r="X112" i="1"/>
  <c r="X113" i="1" s="1"/>
  <c r="W77" i="2"/>
  <c r="W99" i="2" s="1"/>
  <c r="W101" i="2" s="1"/>
  <c r="X71" i="2"/>
  <c r="X72" i="2"/>
  <c r="X88" i="2" s="1"/>
  <c r="R61" i="2"/>
  <c r="W39" i="2"/>
  <c r="S60" i="2"/>
  <c r="W56" i="2"/>
  <c r="X125" i="1"/>
  <c r="Y124" i="1" s="1"/>
  <c r="X120" i="1"/>
  <c r="X121" i="1" s="1"/>
  <c r="X116" i="1"/>
  <c r="X117" i="1" s="1"/>
  <c r="S44" i="2"/>
  <c r="T43" i="2"/>
  <c r="T48" i="2" s="1"/>
  <c r="T53" i="2" s="1"/>
  <c r="T57" i="2" s="1"/>
  <c r="T58" i="2" s="1"/>
  <c r="S54" i="2"/>
  <c r="S49" i="2"/>
  <c r="X51" i="2"/>
  <c r="U41" i="2"/>
  <c r="R49" i="2"/>
  <c r="R54" i="2"/>
  <c r="U23" i="2"/>
  <c r="U25" i="2" s="1"/>
  <c r="U26" i="2" s="1"/>
  <c r="W12" i="2"/>
  <c r="W91" i="1" s="1"/>
  <c r="W67" i="2" s="1"/>
  <c r="X45" i="1"/>
  <c r="X15" i="2" s="1"/>
  <c r="X9" i="2"/>
  <c r="X46" i="1"/>
  <c r="X16" i="2" s="1"/>
  <c r="X10" i="2"/>
  <c r="X47" i="1"/>
  <c r="X17" i="2" s="1"/>
  <c r="X11" i="2"/>
  <c r="AA2" i="2"/>
  <c r="AB1" i="2"/>
  <c r="AB2" i="2" s="1"/>
  <c r="Y129" i="1"/>
  <c r="Y130" i="1"/>
  <c r="Y132" i="1"/>
  <c r="Y131" i="1"/>
  <c r="Y119" i="1"/>
  <c r="Y123" i="1"/>
  <c r="Y111" i="1"/>
  <c r="Y115" i="1"/>
  <c r="Y103" i="1"/>
  <c r="Y99" i="1"/>
  <c r="Y101" i="1"/>
  <c r="Y97" i="1"/>
  <c r="Y100" i="1"/>
  <c r="Y98" i="1"/>
  <c r="Y102" i="1"/>
  <c r="Y96" i="1"/>
  <c r="X79" i="1"/>
  <c r="Y76" i="1"/>
  <c r="Y75" i="1"/>
  <c r="Y74" i="1"/>
  <c r="Y73" i="1"/>
  <c r="Y72" i="1"/>
  <c r="Y71" i="1"/>
  <c r="Y70" i="1"/>
  <c r="Y69" i="1"/>
  <c r="Y68" i="1"/>
  <c r="Y77" i="1"/>
  <c r="V62" i="1"/>
  <c r="V36" i="2" s="1"/>
  <c r="V64" i="1"/>
  <c r="V38" i="2" s="1"/>
  <c r="W44" i="1"/>
  <c r="W14" i="2" s="1"/>
  <c r="W18" i="2" s="1"/>
  <c r="W93" i="1" s="1"/>
  <c r="W68" i="2" s="1"/>
  <c r="W40" i="1"/>
  <c r="V51" i="1"/>
  <c r="V21" i="2" s="1"/>
  <c r="V50" i="1"/>
  <c r="V20" i="2" s="1"/>
  <c r="Z32" i="1"/>
  <c r="Z34" i="1" s="1"/>
  <c r="Y36" i="1"/>
  <c r="Y38" i="1" s="1"/>
  <c r="Y28" i="1"/>
  <c r="Y30" i="1" s="1"/>
  <c r="Z24" i="1"/>
  <c r="Z26" i="1" s="1"/>
  <c r="Y20" i="1"/>
  <c r="Y22" i="1" s="1"/>
  <c r="Z16" i="1"/>
  <c r="Z18" i="1" s="1"/>
  <c r="Y8" i="1"/>
  <c r="Y10" i="1" s="1"/>
  <c r="X12" i="1"/>
  <c r="X14" i="1" s="1"/>
  <c r="X8" i="2" s="1"/>
  <c r="AA3" i="1"/>
  <c r="Z4" i="1"/>
  <c r="Z1" i="1"/>
  <c r="Y2" i="1"/>
  <c r="X100" i="2" l="1"/>
  <c r="P103" i="2"/>
  <c r="O69" i="2"/>
  <c r="O73" i="2" s="1"/>
  <c r="O84" i="2" s="1"/>
  <c r="X95" i="2"/>
  <c r="X96" i="2" s="1"/>
  <c r="U78" i="2"/>
  <c r="U91" i="2"/>
  <c r="Q82" i="2"/>
  <c r="Q83" i="2" s="1"/>
  <c r="P87" i="2"/>
  <c r="P92" i="2" s="1"/>
  <c r="P105" i="2" s="1"/>
  <c r="Y134" i="1"/>
  <c r="Y81" i="2" s="1"/>
  <c r="V107" i="1"/>
  <c r="V76" i="2" s="1"/>
  <c r="Y112" i="1"/>
  <c r="Y113" i="1" s="1"/>
  <c r="X77" i="2"/>
  <c r="X99" i="2" s="1"/>
  <c r="X101" i="2" s="1"/>
  <c r="Y71" i="2"/>
  <c r="Y72" i="2"/>
  <c r="S61" i="2"/>
  <c r="X81" i="1"/>
  <c r="X39" i="2" s="1"/>
  <c r="T60" i="2"/>
  <c r="X56" i="2"/>
  <c r="T49" i="2"/>
  <c r="Y125" i="1"/>
  <c r="Z124" i="1" s="1"/>
  <c r="Y120" i="1"/>
  <c r="Y121" i="1" s="1"/>
  <c r="Y116" i="1"/>
  <c r="Y117" i="1" s="1"/>
  <c r="T54" i="2"/>
  <c r="T44" i="2"/>
  <c r="Y51" i="2"/>
  <c r="V41" i="2"/>
  <c r="U43" i="2"/>
  <c r="U48" i="2" s="1"/>
  <c r="U53" i="2" s="1"/>
  <c r="U57" i="2" s="1"/>
  <c r="U58" i="2" s="1"/>
  <c r="V23" i="2"/>
  <c r="V25" i="2" s="1"/>
  <c r="V26" i="2" s="1"/>
  <c r="Y45" i="1"/>
  <c r="Y15" i="2" s="1"/>
  <c r="Y9" i="2"/>
  <c r="Y46" i="1"/>
  <c r="Y16" i="2" s="1"/>
  <c r="Y10" i="2"/>
  <c r="Y47" i="1"/>
  <c r="Y17" i="2" s="1"/>
  <c r="Y11" i="2"/>
  <c r="X12" i="2"/>
  <c r="X91" i="1" s="1"/>
  <c r="X67" i="2" s="1"/>
  <c r="Z129" i="1"/>
  <c r="Z130" i="1"/>
  <c r="Z131" i="1"/>
  <c r="Z132" i="1"/>
  <c r="Z119" i="1"/>
  <c r="Z123" i="1"/>
  <c r="Z111" i="1"/>
  <c r="Z115" i="1"/>
  <c r="Z97" i="1"/>
  <c r="Z103" i="1"/>
  <c r="Z101" i="1"/>
  <c r="Z99" i="1"/>
  <c r="Z102" i="1"/>
  <c r="Z100" i="1"/>
  <c r="Z98" i="1"/>
  <c r="Z96" i="1"/>
  <c r="Y79" i="1"/>
  <c r="Z77" i="1"/>
  <c r="Z76" i="1"/>
  <c r="Z75" i="1"/>
  <c r="Z74" i="1"/>
  <c r="Z73" i="1"/>
  <c r="Z72" i="1"/>
  <c r="Z71" i="1"/>
  <c r="Z70" i="1"/>
  <c r="Z69" i="1"/>
  <c r="Z68" i="1"/>
  <c r="W62" i="1"/>
  <c r="W36" i="2" s="1"/>
  <c r="W64" i="1"/>
  <c r="W38" i="2" s="1"/>
  <c r="X44" i="1"/>
  <c r="X14" i="2" s="1"/>
  <c r="X18" i="2" s="1"/>
  <c r="X93" i="1" s="1"/>
  <c r="X68" i="2" s="1"/>
  <c r="X40" i="1"/>
  <c r="W50" i="1"/>
  <c r="W20" i="2" s="1"/>
  <c r="W51" i="1"/>
  <c r="W21" i="2" s="1"/>
  <c r="AA32" i="1"/>
  <c r="AA34" i="1" s="1"/>
  <c r="Z36" i="1"/>
  <c r="Z38" i="1" s="1"/>
  <c r="AA24" i="1"/>
  <c r="AA26" i="1" s="1"/>
  <c r="Z28" i="1"/>
  <c r="Z30" i="1" s="1"/>
  <c r="AA16" i="1"/>
  <c r="AA18" i="1" s="1"/>
  <c r="Z20" i="1"/>
  <c r="Z22" i="1" s="1"/>
  <c r="Z8" i="1"/>
  <c r="Z10" i="1" s="1"/>
  <c r="Y12" i="1"/>
  <c r="Y14" i="1" s="1"/>
  <c r="Y8" i="2" s="1"/>
  <c r="AB3" i="1"/>
  <c r="AB4" i="1" s="1"/>
  <c r="AA4" i="1"/>
  <c r="AA1" i="1"/>
  <c r="Z2" i="1"/>
  <c r="Y100" i="2" l="1"/>
  <c r="P107" i="2"/>
  <c r="P66" i="2" s="1"/>
  <c r="P69" i="2"/>
  <c r="P73" i="2" s="1"/>
  <c r="P84" i="2" s="1"/>
  <c r="Y95" i="2"/>
  <c r="Y96" i="2" s="1"/>
  <c r="Q87" i="2"/>
  <c r="Q92" i="2" s="1"/>
  <c r="Q105" i="2" s="1"/>
  <c r="R82" i="2"/>
  <c r="R83" i="2" s="1"/>
  <c r="V78" i="2"/>
  <c r="V91" i="2"/>
  <c r="Y88" i="2"/>
  <c r="Z134" i="1"/>
  <c r="Z81" i="2" s="1"/>
  <c r="W107" i="1"/>
  <c r="W76" i="2" s="1"/>
  <c r="Z112" i="1"/>
  <c r="Z113" i="1" s="1"/>
  <c r="Y77" i="2"/>
  <c r="Y99" i="2" s="1"/>
  <c r="Y101" i="2" s="1"/>
  <c r="Z71" i="2"/>
  <c r="Z72" i="2"/>
  <c r="T61" i="2"/>
  <c r="Y81" i="1"/>
  <c r="Y39" i="2" s="1"/>
  <c r="Y56" i="2"/>
  <c r="U60" i="2"/>
  <c r="Z125" i="1"/>
  <c r="AA124" i="1" s="1"/>
  <c r="Z120" i="1"/>
  <c r="Z121" i="1" s="1"/>
  <c r="Z116" i="1"/>
  <c r="Z117" i="1" s="1"/>
  <c r="Z51" i="2"/>
  <c r="W41" i="2"/>
  <c r="V43" i="2"/>
  <c r="V48" i="2" s="1"/>
  <c r="V53" i="2" s="1"/>
  <c r="V57" i="2" s="1"/>
  <c r="V58" i="2" s="1"/>
  <c r="U44" i="2"/>
  <c r="Y12" i="2"/>
  <c r="Y91" i="1" s="1"/>
  <c r="Y67" i="2" s="1"/>
  <c r="W23" i="2"/>
  <c r="W25" i="2" s="1"/>
  <c r="W26" i="2" s="1"/>
  <c r="Z46" i="1"/>
  <c r="Z16" i="2" s="1"/>
  <c r="Z10" i="2"/>
  <c r="Z45" i="1"/>
  <c r="Z15" i="2" s="1"/>
  <c r="Z9" i="2"/>
  <c r="Z47" i="1"/>
  <c r="Z17" i="2" s="1"/>
  <c r="Z11" i="2"/>
  <c r="AA129" i="1"/>
  <c r="AA131" i="1"/>
  <c r="AA132" i="1"/>
  <c r="AA130" i="1"/>
  <c r="AA119" i="1"/>
  <c r="AA123" i="1"/>
  <c r="AA111" i="1"/>
  <c r="AA115" i="1"/>
  <c r="AA103" i="1"/>
  <c r="AA99" i="1"/>
  <c r="AA101" i="1"/>
  <c r="AA97" i="1"/>
  <c r="AA102" i="1"/>
  <c r="AA100" i="1"/>
  <c r="AA98" i="1"/>
  <c r="AA96" i="1"/>
  <c r="Z79" i="1"/>
  <c r="AA77" i="1"/>
  <c r="AA76" i="1"/>
  <c r="AA75" i="1"/>
  <c r="AA74" i="1"/>
  <c r="AA73" i="1"/>
  <c r="AA72" i="1"/>
  <c r="AA71" i="1"/>
  <c r="AA70" i="1"/>
  <c r="AA69" i="1"/>
  <c r="AA68" i="1"/>
  <c r="X62" i="1"/>
  <c r="X36" i="2" s="1"/>
  <c r="X64" i="1"/>
  <c r="X38" i="2" s="1"/>
  <c r="Y44" i="1"/>
  <c r="Y14" i="2" s="1"/>
  <c r="Y18" i="2" s="1"/>
  <c r="Y93" i="1" s="1"/>
  <c r="Y68" i="2" s="1"/>
  <c r="Y40" i="1"/>
  <c r="X51" i="1"/>
  <c r="X21" i="2" s="1"/>
  <c r="X50" i="1"/>
  <c r="X20" i="2" s="1"/>
  <c r="AB32" i="1"/>
  <c r="AB34" i="1" s="1"/>
  <c r="AB36" i="1" s="1"/>
  <c r="AB38" i="1" s="1"/>
  <c r="AA36" i="1"/>
  <c r="AA38" i="1" s="1"/>
  <c r="AB24" i="1"/>
  <c r="AB26" i="1" s="1"/>
  <c r="AB28" i="1" s="1"/>
  <c r="AB30" i="1" s="1"/>
  <c r="AA28" i="1"/>
  <c r="AA30" i="1" s="1"/>
  <c r="AB16" i="1"/>
  <c r="AB18" i="1" s="1"/>
  <c r="AB20" i="1" s="1"/>
  <c r="AB22" i="1" s="1"/>
  <c r="AA20" i="1"/>
  <c r="AA22" i="1" s="1"/>
  <c r="AA8" i="1"/>
  <c r="AA10" i="1" s="1"/>
  <c r="Z12" i="1"/>
  <c r="Z14" i="1" s="1"/>
  <c r="Z8" i="2" s="1"/>
  <c r="AB1" i="1"/>
  <c r="AA2" i="1"/>
  <c r="Q103" i="2" l="1"/>
  <c r="Q107" i="2" s="1"/>
  <c r="Z100" i="2"/>
  <c r="Z95" i="2"/>
  <c r="Z96" i="2" s="1"/>
  <c r="W78" i="2"/>
  <c r="W91" i="2"/>
  <c r="R87" i="2"/>
  <c r="R92" i="2" s="1"/>
  <c r="R105" i="2" s="1"/>
  <c r="S82" i="2"/>
  <c r="S83" i="2" s="1"/>
  <c r="Z88" i="2"/>
  <c r="AA134" i="1"/>
  <c r="AA81" i="2" s="1"/>
  <c r="X107" i="1"/>
  <c r="X76" i="2" s="1"/>
  <c r="Z77" i="2"/>
  <c r="Z99" i="2" s="1"/>
  <c r="Z101" i="2" s="1"/>
  <c r="AA71" i="2"/>
  <c r="AA72" i="2"/>
  <c r="U61" i="2"/>
  <c r="Z81" i="1"/>
  <c r="Z39" i="2" s="1"/>
  <c r="Z56" i="2"/>
  <c r="AA112" i="1"/>
  <c r="AA113" i="1" s="1"/>
  <c r="V60" i="2"/>
  <c r="AA125" i="1"/>
  <c r="AB124" i="1" s="1"/>
  <c r="AA120" i="1"/>
  <c r="AA121" i="1" s="1"/>
  <c r="AA116" i="1"/>
  <c r="AA117" i="1" s="1"/>
  <c r="AA51" i="2"/>
  <c r="V44" i="2"/>
  <c r="X23" i="2"/>
  <c r="X25" i="2" s="1"/>
  <c r="X26" i="2" s="1"/>
  <c r="U49" i="2"/>
  <c r="U54" i="2"/>
  <c r="X41" i="2"/>
  <c r="X43" i="2" s="1"/>
  <c r="X48" i="2" s="1"/>
  <c r="X53" i="2" s="1"/>
  <c r="X57" i="2" s="1"/>
  <c r="X58" i="2" s="1"/>
  <c r="W43" i="2"/>
  <c r="W48" i="2" s="1"/>
  <c r="W53" i="2" s="1"/>
  <c r="W57" i="2" s="1"/>
  <c r="W58" i="2" s="1"/>
  <c r="AA47" i="1"/>
  <c r="AA17" i="2" s="1"/>
  <c r="AA11" i="2"/>
  <c r="AB46" i="1"/>
  <c r="AB16" i="2" s="1"/>
  <c r="AB10" i="2"/>
  <c r="Z12" i="2"/>
  <c r="Z91" i="1" s="1"/>
  <c r="Z67" i="2" s="1"/>
  <c r="AA45" i="1"/>
  <c r="AA15" i="2" s="1"/>
  <c r="AA9" i="2"/>
  <c r="AB47" i="1"/>
  <c r="AB17" i="2" s="1"/>
  <c r="AB11" i="2"/>
  <c r="AB45" i="1"/>
  <c r="AB15" i="2" s="1"/>
  <c r="AB9" i="2"/>
  <c r="AA46" i="1"/>
  <c r="AA16" i="2" s="1"/>
  <c r="AA10" i="2"/>
  <c r="AB129" i="1"/>
  <c r="AB130" i="1"/>
  <c r="AB131" i="1"/>
  <c r="AB132" i="1"/>
  <c r="AB119" i="1"/>
  <c r="AB123" i="1"/>
  <c r="AB111" i="1"/>
  <c r="AB115" i="1"/>
  <c r="AB103" i="1"/>
  <c r="AB101" i="1"/>
  <c r="AB97" i="1"/>
  <c r="AB99" i="1"/>
  <c r="AB102" i="1"/>
  <c r="AB100" i="1"/>
  <c r="AB98" i="1"/>
  <c r="AB96" i="1"/>
  <c r="AA79" i="1"/>
  <c r="AB2" i="1"/>
  <c r="AB77" i="1"/>
  <c r="AB76" i="1"/>
  <c r="AB75" i="1"/>
  <c r="AB74" i="1"/>
  <c r="AB73" i="1"/>
  <c r="AB72" i="1"/>
  <c r="AB71" i="1"/>
  <c r="AB70" i="1"/>
  <c r="AB69" i="1"/>
  <c r="AB68" i="1"/>
  <c r="Y62" i="1"/>
  <c r="Y36" i="2" s="1"/>
  <c r="Y64" i="1"/>
  <c r="Y38" i="2" s="1"/>
  <c r="Z44" i="1"/>
  <c r="Z14" i="2" s="1"/>
  <c r="Z18" i="2" s="1"/>
  <c r="Z93" i="1" s="1"/>
  <c r="Z68" i="2" s="1"/>
  <c r="Z40" i="1"/>
  <c r="Y51" i="1"/>
  <c r="Y21" i="2" s="1"/>
  <c r="Y50" i="1"/>
  <c r="Y20" i="2" s="1"/>
  <c r="Y23" i="2" s="1"/>
  <c r="Y25" i="2" s="1"/>
  <c r="Y26" i="2" s="1"/>
  <c r="AB8" i="1"/>
  <c r="AB10" i="1" s="1"/>
  <c r="AB12" i="1" s="1"/>
  <c r="AB14" i="1" s="1"/>
  <c r="AB8" i="2" s="1"/>
  <c r="AA12" i="1"/>
  <c r="AA14" i="1" s="1"/>
  <c r="AA8" i="2" s="1"/>
  <c r="Q66" i="2" l="1"/>
  <c r="Q69" i="2" s="1"/>
  <c r="Q73" i="2" s="1"/>
  <c r="Q84" i="2" s="1"/>
  <c r="R103" i="2"/>
  <c r="R107" i="2"/>
  <c r="R66" i="2" s="1"/>
  <c r="AA100" i="2"/>
  <c r="S103" i="2"/>
  <c r="R69" i="2"/>
  <c r="R73" i="2" s="1"/>
  <c r="R84" i="2" s="1"/>
  <c r="AA95" i="2"/>
  <c r="AA96" i="2" s="1"/>
  <c r="S87" i="2"/>
  <c r="S92" i="2" s="1"/>
  <c r="S105" i="2" s="1"/>
  <c r="T82" i="2"/>
  <c r="T83" i="2" s="1"/>
  <c r="AA88" i="2"/>
  <c r="X78" i="2"/>
  <c r="X91" i="2"/>
  <c r="AB134" i="1"/>
  <c r="AB81" i="2" s="1"/>
  <c r="Y107" i="1"/>
  <c r="Y76" i="2" s="1"/>
  <c r="AA77" i="2"/>
  <c r="AA99" i="2" s="1"/>
  <c r="AA101" i="2" s="1"/>
  <c r="AB71" i="2"/>
  <c r="AB95" i="2" s="1"/>
  <c r="AB96" i="2" s="1"/>
  <c r="AB72" i="2"/>
  <c r="AB88" i="2" s="1"/>
  <c r="V61" i="2"/>
  <c r="AA81" i="1"/>
  <c r="AA39" i="2" s="1"/>
  <c r="AB12" i="2"/>
  <c r="AB91" i="1" s="1"/>
  <c r="AB67" i="2" s="1"/>
  <c r="AA56" i="2"/>
  <c r="W60" i="2"/>
  <c r="X60" i="2"/>
  <c r="AB112" i="1"/>
  <c r="AB113" i="1" s="1"/>
  <c r="AB125" i="1"/>
  <c r="AB120" i="1"/>
  <c r="AB121" i="1" s="1"/>
  <c r="AB116" i="1"/>
  <c r="AB117" i="1" s="1"/>
  <c r="AB51" i="2"/>
  <c r="V49" i="2"/>
  <c r="V54" i="2"/>
  <c r="X54" i="2"/>
  <c r="X49" i="2"/>
  <c r="X44" i="2"/>
  <c r="Y41" i="2"/>
  <c r="Y43" i="2" s="1"/>
  <c r="Y48" i="2" s="1"/>
  <c r="Y53" i="2" s="1"/>
  <c r="Y57" i="2" s="1"/>
  <c r="Y58" i="2" s="1"/>
  <c r="W44" i="2"/>
  <c r="AA12" i="2"/>
  <c r="AA91" i="1" s="1"/>
  <c r="AA67" i="2" s="1"/>
  <c r="AB79" i="1"/>
  <c r="AB81" i="1" s="1"/>
  <c r="Z62" i="1"/>
  <c r="Z36" i="2" s="1"/>
  <c r="Z64" i="1"/>
  <c r="Z38" i="2" s="1"/>
  <c r="AB44" i="1"/>
  <c r="AB14" i="2" s="1"/>
  <c r="AB18" i="2" s="1"/>
  <c r="AB93" i="1" s="1"/>
  <c r="AB68" i="2" s="1"/>
  <c r="AB40" i="1"/>
  <c r="Z50" i="1"/>
  <c r="Z20" i="2" s="1"/>
  <c r="Z51" i="1"/>
  <c r="Z21" i="2" s="1"/>
  <c r="AA44" i="1"/>
  <c r="AA14" i="2" s="1"/>
  <c r="AA18" i="2" s="1"/>
  <c r="AA93" i="1" s="1"/>
  <c r="AA68" i="2" s="1"/>
  <c r="AA40" i="1"/>
  <c r="S107" i="2" l="1"/>
  <c r="S66" i="2" s="1"/>
  <c r="AB100" i="2"/>
  <c r="T103" i="2"/>
  <c r="S69" i="2"/>
  <c r="S73" i="2" s="1"/>
  <c r="S84" i="2" s="1"/>
  <c r="T87" i="2"/>
  <c r="T92" i="2" s="1"/>
  <c r="T105" i="2" s="1"/>
  <c r="T107" i="2" s="1"/>
  <c r="T66" i="2" s="1"/>
  <c r="U82" i="2"/>
  <c r="U83" i="2" s="1"/>
  <c r="Y78" i="2"/>
  <c r="Y91" i="2"/>
  <c r="Z107" i="1"/>
  <c r="Z76" i="2" s="1"/>
  <c r="AB77" i="2"/>
  <c r="AB99" i="2" s="1"/>
  <c r="AB101" i="2" s="1"/>
  <c r="X61" i="2"/>
  <c r="W61" i="2"/>
  <c r="AB39" i="2"/>
  <c r="AB56" i="2"/>
  <c r="Y60" i="2"/>
  <c r="Z41" i="2"/>
  <c r="W54" i="2"/>
  <c r="W49" i="2"/>
  <c r="Y54" i="2"/>
  <c r="Y49" i="2"/>
  <c r="Y44" i="2"/>
  <c r="Z23" i="2"/>
  <c r="Z25" i="2" s="1"/>
  <c r="Z26" i="2" s="1"/>
  <c r="AA62" i="1"/>
  <c r="AA36" i="2" s="1"/>
  <c r="AA64" i="1"/>
  <c r="AA38" i="2" s="1"/>
  <c r="AB62" i="1"/>
  <c r="AB36" i="2" s="1"/>
  <c r="AB64" i="1"/>
  <c r="AB38" i="2" s="1"/>
  <c r="AA50" i="1"/>
  <c r="AA20" i="2" s="1"/>
  <c r="AA51" i="1"/>
  <c r="AA21" i="2" s="1"/>
  <c r="AB50" i="1"/>
  <c r="AB20" i="2" s="1"/>
  <c r="AB51" i="1"/>
  <c r="AB21" i="2" s="1"/>
  <c r="U103" i="2" l="1"/>
  <c r="T69" i="2"/>
  <c r="T73" i="2" s="1"/>
  <c r="T84" i="2" s="1"/>
  <c r="Z78" i="2"/>
  <c r="Z91" i="2"/>
  <c r="U87" i="2"/>
  <c r="U92" i="2" s="1"/>
  <c r="U105" i="2" s="1"/>
  <c r="U107" i="2" s="1"/>
  <c r="U66" i="2" s="1"/>
  <c r="V82" i="2"/>
  <c r="V83" i="2" s="1"/>
  <c r="AA107" i="1"/>
  <c r="AA76" i="2" s="1"/>
  <c r="AB107" i="1"/>
  <c r="AB76" i="2" s="1"/>
  <c r="Y61" i="2"/>
  <c r="Z43" i="2"/>
  <c r="Z48" i="2" s="1"/>
  <c r="Z53" i="2" s="1"/>
  <c r="Z57" i="2" s="1"/>
  <c r="Z58" i="2" s="1"/>
  <c r="AB41" i="2"/>
  <c r="AA41" i="2"/>
  <c r="AB23" i="2"/>
  <c r="AB25" i="2" s="1"/>
  <c r="AB26" i="2" s="1"/>
  <c r="AA23" i="2"/>
  <c r="AA25" i="2" s="1"/>
  <c r="AA26" i="2" s="1"/>
  <c r="V103" i="2" l="1"/>
  <c r="U69" i="2"/>
  <c r="U73" i="2" s="1"/>
  <c r="U84" i="2" s="1"/>
  <c r="V87" i="2"/>
  <c r="V92" i="2" s="1"/>
  <c r="V105" i="2" s="1"/>
  <c r="V107" i="2" s="1"/>
  <c r="V66" i="2" s="1"/>
  <c r="W82" i="2"/>
  <c r="W83" i="2" s="1"/>
  <c r="AB78" i="2"/>
  <c r="AB91" i="2"/>
  <c r="AA78" i="2"/>
  <c r="AA91" i="2"/>
  <c r="Z49" i="2"/>
  <c r="Z44" i="2"/>
  <c r="Z60" i="2"/>
  <c r="Z54" i="2"/>
  <c r="AA43" i="2"/>
  <c r="AA48" i="2" s="1"/>
  <c r="AA53" i="2" s="1"/>
  <c r="AA57" i="2" s="1"/>
  <c r="AA58" i="2" s="1"/>
  <c r="AB43" i="2"/>
  <c r="AB48" i="2" s="1"/>
  <c r="AB53" i="2" s="1"/>
  <c r="AB57" i="2" s="1"/>
  <c r="AB58" i="2" s="1"/>
  <c r="W103" i="2" l="1"/>
  <c r="V69" i="2"/>
  <c r="V73" i="2" s="1"/>
  <c r="V84" i="2" s="1"/>
  <c r="X82" i="2"/>
  <c r="X83" i="2" s="1"/>
  <c r="W87" i="2"/>
  <c r="W92" i="2" s="1"/>
  <c r="W105" i="2" s="1"/>
  <c r="W107" i="2" s="1"/>
  <c r="W66" i="2" s="1"/>
  <c r="Z61" i="2"/>
  <c r="AA44" i="2"/>
  <c r="AA54" i="2"/>
  <c r="AB60" i="2"/>
  <c r="AA60" i="2"/>
  <c r="AA49" i="2"/>
  <c r="AB54" i="2"/>
  <c r="AB49" i="2"/>
  <c r="AB44" i="2"/>
  <c r="X103" i="2" l="1"/>
  <c r="W69" i="2"/>
  <c r="W73" i="2" s="1"/>
  <c r="W84" i="2" s="1"/>
  <c r="X87" i="2"/>
  <c r="X92" i="2" s="1"/>
  <c r="X105" i="2" s="1"/>
  <c r="X107" i="2" s="1"/>
  <c r="X66" i="2" s="1"/>
  <c r="Y82" i="2"/>
  <c r="Y83" i="2" s="1"/>
  <c r="AB61" i="2"/>
  <c r="AA61" i="2"/>
  <c r="Y103" i="2" l="1"/>
  <c r="X69" i="2"/>
  <c r="X73" i="2" s="1"/>
  <c r="X84" i="2" s="1"/>
  <c r="Y87" i="2"/>
  <c r="Y92" i="2" s="1"/>
  <c r="Y105" i="2" s="1"/>
  <c r="Y107" i="2" s="1"/>
  <c r="Y66" i="2" s="1"/>
  <c r="Z82" i="2"/>
  <c r="Z83" i="2" s="1"/>
  <c r="Z103" i="2" l="1"/>
  <c r="Y69" i="2"/>
  <c r="Y73" i="2" s="1"/>
  <c r="Y84" i="2" s="1"/>
  <c r="Z87" i="2"/>
  <c r="Z92" i="2" s="1"/>
  <c r="Z105" i="2" s="1"/>
  <c r="Z107" i="2" s="1"/>
  <c r="Z66" i="2" s="1"/>
  <c r="AA82" i="2"/>
  <c r="AA83" i="2" s="1"/>
  <c r="AA103" i="2" l="1"/>
  <c r="Z69" i="2"/>
  <c r="Z73" i="2" s="1"/>
  <c r="Z84" i="2" s="1"/>
  <c r="AB82" i="2"/>
  <c r="AA87" i="2"/>
  <c r="AA92" i="2" s="1"/>
  <c r="AA105" i="2" s="1"/>
  <c r="AA107" i="2" s="1"/>
  <c r="AA66" i="2" s="1"/>
  <c r="AB87" i="2" l="1"/>
  <c r="AB92" i="2" s="1"/>
  <c r="AB105" i="2" s="1"/>
  <c r="AB83" i="2"/>
  <c r="AB103" i="2"/>
  <c r="AB107" i="2" s="1"/>
  <c r="AA69" i="2"/>
  <c r="AA73" i="2" s="1"/>
  <c r="AA84" i="2" s="1"/>
  <c r="AB66" i="2" l="1"/>
  <c r="AB69" i="2" s="1"/>
  <c r="AB73" i="2" s="1"/>
  <c r="AB84" i="2" s="1"/>
</calcChain>
</file>

<file path=xl/sharedStrings.xml><?xml version="1.0" encoding="utf-8"?>
<sst xmlns="http://schemas.openxmlformats.org/spreadsheetml/2006/main" count="163" uniqueCount="124">
  <si>
    <t>Year</t>
  </si>
  <si>
    <t>Date</t>
  </si>
  <si>
    <t>Month No.</t>
  </si>
  <si>
    <t>Year No.</t>
  </si>
  <si>
    <t>Revenue</t>
  </si>
  <si>
    <t>Product Category 1</t>
  </si>
  <si>
    <t>Total Customers</t>
  </si>
  <si>
    <t>Average Monthly Orders per Customer</t>
  </si>
  <si>
    <t>Total Orders</t>
  </si>
  <si>
    <t>Average Order Value</t>
  </si>
  <si>
    <t>New Customers</t>
  </si>
  <si>
    <t>Existing Customers</t>
  </si>
  <si>
    <t>Product Category 2</t>
  </si>
  <si>
    <t>Product Category 3</t>
  </si>
  <si>
    <t>Product Category 4</t>
  </si>
  <si>
    <t>COGS 1</t>
  </si>
  <si>
    <t>COGS 2</t>
  </si>
  <si>
    <t>COGS 3</t>
  </si>
  <si>
    <t>COGS 4</t>
  </si>
  <si>
    <t>Expenses</t>
  </si>
  <si>
    <t>Cost of Goods Sold</t>
  </si>
  <si>
    <t>Freight &amp; Postage</t>
  </si>
  <si>
    <t>Payment Processing</t>
  </si>
  <si>
    <t>Total Revenue</t>
  </si>
  <si>
    <t>Cost of Sales</t>
  </si>
  <si>
    <t>General &amp; Admin</t>
  </si>
  <si>
    <t>Rent &amp; Utilities</t>
  </si>
  <si>
    <t>Dues &amp; Subscriptions</t>
  </si>
  <si>
    <t>Travel &amp; Entertainment</t>
  </si>
  <si>
    <t>Office Supplies</t>
  </si>
  <si>
    <t>Product &amp; Development</t>
  </si>
  <si>
    <t>Professional Fees</t>
  </si>
  <si>
    <t>Sales &amp; Marketing</t>
  </si>
  <si>
    <t>People</t>
  </si>
  <si>
    <t>Others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</si>
  <si>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</si>
  <si>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</si>
  <si>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</si>
  <si>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</si>
  <si>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</si>
  <si>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</si>
  <si>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</si>
  <si>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</si>
  <si>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</si>
  <si>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</si>
  <si>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Start Date</t>
  </si>
  <si>
    <t>Annual Salary</t>
  </si>
  <si>
    <t>Benefits</t>
  </si>
  <si>
    <t>Employee On-Costs</t>
  </si>
  <si>
    <t>Income Tax Rate</t>
  </si>
  <si>
    <t>Assets</t>
  </si>
  <si>
    <t>Inventory</t>
  </si>
  <si>
    <t>Cash</t>
  </si>
  <si>
    <t>Receivable</t>
  </si>
  <si>
    <t>Opening Balance</t>
  </si>
  <si>
    <t>Terms (Days)</t>
  </si>
  <si>
    <t>Fixed Assets</t>
  </si>
  <si>
    <t>Asset 1</t>
  </si>
  <si>
    <t>Asset 2</t>
  </si>
  <si>
    <t>Asset 3</t>
  </si>
  <si>
    <t>Asset 4</t>
  </si>
  <si>
    <t>Cost</t>
  </si>
  <si>
    <t xml:space="preserve">Purchase date </t>
  </si>
  <si>
    <t>Liabilities</t>
  </si>
  <si>
    <t>Payables</t>
  </si>
  <si>
    <t>Loans</t>
  </si>
  <si>
    <t>Loan 1</t>
  </si>
  <si>
    <t>Principal</t>
  </si>
  <si>
    <t xml:space="preserve">Start date </t>
  </si>
  <si>
    <t xml:space="preserve">Finish date </t>
  </si>
  <si>
    <t>Equity</t>
  </si>
  <si>
    <t>Equity 1</t>
  </si>
  <si>
    <t>Equity 2</t>
  </si>
  <si>
    <t>Equity 3</t>
  </si>
  <si>
    <t>Equity 4</t>
  </si>
  <si>
    <t>Amount</t>
  </si>
  <si>
    <t>Profit and Loss Statement</t>
  </si>
  <si>
    <t>COGS</t>
  </si>
  <si>
    <t>Gross Profit</t>
  </si>
  <si>
    <t>Total Cost of Sales</t>
  </si>
  <si>
    <t>Operating Expenses</t>
  </si>
  <si>
    <t>General &amp; Admin Expenses</t>
  </si>
  <si>
    <t>Employment</t>
  </si>
  <si>
    <t>Total Operating Expenses</t>
  </si>
  <si>
    <t>Operating Profit</t>
  </si>
  <si>
    <t>EBITDA</t>
  </si>
  <si>
    <t>Depreciation</t>
  </si>
  <si>
    <t>EBIT</t>
  </si>
  <si>
    <t>Other Net Expense</t>
  </si>
  <si>
    <t>Interest</t>
  </si>
  <si>
    <t>Net Profit</t>
  </si>
  <si>
    <t>Income Taxes</t>
  </si>
  <si>
    <t>Earnings Before Income Tax</t>
  </si>
  <si>
    <t>Balance Sheet</t>
  </si>
  <si>
    <t>Current Assets</t>
  </si>
  <si>
    <t>Accounts Receivable</t>
  </si>
  <si>
    <t>Total Current Assets</t>
  </si>
  <si>
    <t>Accumulated Depreciation</t>
  </si>
  <si>
    <t xml:space="preserve">Total Assets </t>
  </si>
  <si>
    <t xml:space="preserve">Accounts payable </t>
  </si>
  <si>
    <t>Total Liabilities</t>
  </si>
  <si>
    <t xml:space="preserve">Equity </t>
  </si>
  <si>
    <t>Paid In Capital</t>
  </si>
  <si>
    <t>Accumulated Retained Earnings</t>
  </si>
  <si>
    <t>Total Equity</t>
  </si>
  <si>
    <t>Cash Flow Statement</t>
  </si>
  <si>
    <t>Operating Cash Flows</t>
  </si>
  <si>
    <t>Net Income</t>
  </si>
  <si>
    <t xml:space="preserve">Change in Accounts Receivable </t>
  </si>
  <si>
    <t>Change in Inventory</t>
  </si>
  <si>
    <t xml:space="preserve">Change in Accounts Payable </t>
  </si>
  <si>
    <t>Total Operating Cash Flows</t>
  </si>
  <si>
    <t>Investing Cash Flows</t>
  </si>
  <si>
    <t>Changes in Fixed Assets</t>
  </si>
  <si>
    <t>Total Investing Cash Flows</t>
  </si>
  <si>
    <t>Financing Cash Flows</t>
  </si>
  <si>
    <t>Total Financing Cash Flows</t>
  </si>
  <si>
    <t xml:space="preserve">Beginning Cash </t>
  </si>
  <si>
    <t>Change in Cash</t>
  </si>
  <si>
    <t>Ending Cash</t>
  </si>
  <si>
    <t>Changes in Loans</t>
  </si>
  <si>
    <t>Changes in Paid In Capital</t>
  </si>
  <si>
    <t>Starting Paid In Capital</t>
  </si>
  <si>
    <t>Check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</si>
</sst>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0" fillId="0" borderId="0" xfId="0" applyFill="1"/>
    <xf numFmtId="0" fontId="0" fillId="0" borderId="0" xfId="0" applyFont="1"/>
    <xf numFmtId="0" fontId="0" fillId="2" borderId="0" xfId="0" applyFont="1" applyFill="1"/>
    <xf numFmtId="44" fontId="0" fillId="2" borderId="0" xfId="1" applyFont="1" applyFill="1"/>
    <xf numFmtId="44" fontId="2" fillId="0" borderId="0" xfId="1" applyFont="1"/>
    <xf numFmtId="164" fontId="2" fillId="0" borderId="0" xfId="1" applyNumberFormat="1" applyFont="1"/>
    <xf numFmtId="0" fontId="2" fillId="0" borderId="0" xfId="0" applyFont="1" applyFill="1"/>
    <xf numFmtId="164" fontId="0" fillId="0" borderId="0" xfId="0" applyNumberFormat="1"/>
    <xf numFmtId="44" fontId="1" fillId="0" borderId="0" xfId="1" applyFont="1"/>
    <xf numFmtId="164" fontId="1" fillId="0" borderId="0" xfId="1" applyNumberFormat="1" applyFont="1"/>
    <xf numFmtId="0" fontId="4" fillId="0" borderId="0" xfId="0" applyFont="1"/>
    <xf numFmtId="164" fontId="2" fillId="0" borderId="0" xfId="0" applyNumberFormat="1" applyFont="1"/>
    <xf numFmtId="10" fontId="0" fillId="2" borderId="0" xfId="2" applyNumberFormat="1" applyFont="1" applyFill="1"/>
    <xf numFmtId="8" fontId="0" fillId="2" borderId="0" xfId="1" applyNumberFormat="1" applyFont="1" applyFill="1"/>
    <xf numFmtId="10" fontId="0" fillId="0" borderId="0" xfId="2" applyNumberFormat="1" applyFont="1" applyFill="1"/>
    <xf numFmtId="164" fontId="0" fillId="2" borderId="0" xfId="0" applyNumberFormat="1" applyFill="1"/>
    <xf numFmtId="164" fontId="0" fillId="0" borderId="0" xfId="1" applyNumberFormat="1" applyFont="1"/>
    <xf numFmtId="0" fontId="5" fillId="2" borderId="0" xfId="0" applyFont="1" applyFill="1"/>
    <xf numFmtId="0" fontId="2" fillId="0" borderId="2" xfId="0" applyFont="1" applyBorder="1"/>
    <xf numFmtId="164" fontId="2" fillId="0" borderId="2" xfId="0" applyNumberFormat="1" applyFont="1" applyBorder="1"/>
    <xf numFmtId="10" fontId="0" fillId="0" borderId="0" xfId="2" applyNumberFormat="1" applyFont="1"/>
    <xf numFmtId="0" fontId="2" fillId="0" borderId="0" xfId="0" applyFont="1" applyBorder="1"/>
    <xf numFmtId="164" fontId="2" fillId="0" borderId="0" xfId="0" applyNumberFormat="1" applyFont="1" applyBorder="1"/>
    <xf numFmtId="0" fontId="0" fillId="0" borderId="2" xfId="0" applyBorder="1"/>
    <xf numFmtId="164" fontId="0" fillId="0" borderId="2" xfId="1" applyNumberFormat="1" applyFont="1" applyBorder="1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 applyFill="1" applyBorder="1"/>
    <xf numFmtId="164" fontId="4" fillId="0" borderId="0" xfId="1" applyNumberFormat="1" applyFont="1"/>
    <xf numFmtId="44" fontId="0" fillId="0" borderId="0" xfId="1" applyFont="1" applyFill="1"/>
    <xf numFmtId="0" fontId="0" fillId="0" borderId="0" xfId="0" applyBorder="1"/>
    <xf numFmtId="164" fontId="0" fillId="0" borderId="0" xfId="1" applyNumberFormat="1" applyFont="1" applyBorder="1"/>
    <xf numFmtId="164" fontId="2" fillId="0" borderId="0" xfId="1" applyNumberFormat="1" applyFont="1" applyBorder="1"/>
    <xf numFmtId="0" fontId="5" fillId="2" borderId="0" xfId="0" applyFont="1" applyFill="1" applyBorder="1"/>
    <xf numFmtId="0" fontId="0" fillId="2" borderId="0" xfId="0" applyFill="1" applyBorder="1"/>
    <xf numFmtId="0" fontId="0" fillId="0" borderId="0" xfId="0" applyFont="1" applyBorder="1"/>
    <xf numFmtId="164" fontId="1" fillId="0" borderId="0" xfId="1" applyNumberFormat="1" applyFont="1" applyBorder="1"/>
    <xf numFmtId="164" fontId="2" fillId="0" borderId="0" xfId="1" applyNumberFormat="1" applyFont="1" applyFill="1"/>
    <xf numFmtId="164" fontId="0" fillId="0" borderId="2" xfId="1" applyNumberFormat="1" applyFont="1" applyFill="1" applyBorder="1"/>
    <xf numFmtId="43" fontId="4" fillId="0" borderId="0" xfId="3" applyFont="1" applyBorder="1"/>
    <xf numFmtId="164" fontId="0" fillId="0" borderId="0" xfId="0" applyNumberFormat="1" applyFill="1"/>
    <xf numFmtId="43" fontId="6" fillId="0" borderId="0" xfId="3" applyFont="1" applyBorder="1"/>
  </cellXfs>
  <cellStyles count="4">
    <cellStyle name="Comma" xfId="3" builtinId="3"/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68F4-7762-F245-9E0D-F021CD796190}">
  <dimension ref="A1:AB135"/>
  <sheetViews>
    <sheetView tabSelected="1" zoomScale="80" zoomScaleNormal="80" workbookViewId="0"/>
  </sheetViews>
  <sheetFormatPr baseColWidth="10" defaultRowHeight="16" outlineLevelRow="1" x14ac:dyDescent="0.2"/>
  <cols>
    <col min="1" max="1" width="34.33203125" bestFit="1" customWidth="1"/>
    <col min="2" max="2" width="16.5" customWidth="1"/>
    <col min="3" max="3" width="14.6640625" customWidth="1"/>
    <col min="4" max="4" width="15.1640625" customWidth="1"/>
    <col min="5" max="28" width="12" customWidth="1"/>
  </cols>
  <sheetData>
    <row r="1" spans="1:28" s="1" customFormat="1" x14ac:dyDescent="0.2">
      <c r="A1" s="1" t="s">
        <v>1</v>
      </c>
      <c r="E1" s="2">
        <f ca="1">EOMONTH(TODAY(),0)</f>
        <v>45443</v>
      </c>
      <c r="F1" s="1">
        <f ca="1">EOMONTH(E1,1)</f>
        <v>45473</v>
      </c>
      <c r="G1" s="1">
        <f t="shared" ref="G1:AB1" ca="1" si="0">EOMONTH(F1,1)</f>
        <v>45504</v>
      </c>
      <c r="H1" s="1">
        <f t="shared" ca="1" si="0"/>
        <v>45535</v>
      </c>
      <c r="I1" s="1">
        <f t="shared" ca="1" si="0"/>
        <v>45565</v>
      </c>
      <c r="J1" s="1">
        <f t="shared" ca="1" si="0"/>
        <v>45596</v>
      </c>
      <c r="K1" s="1">
        <f t="shared" ca="1" si="0"/>
        <v>45626</v>
      </c>
      <c r="L1" s="1">
        <f t="shared" ca="1" si="0"/>
        <v>45657</v>
      </c>
      <c r="M1" s="1">
        <f t="shared" ca="1" si="0"/>
        <v>45688</v>
      </c>
      <c r="N1" s="1">
        <f t="shared" ca="1" si="0"/>
        <v>45716</v>
      </c>
      <c r="O1" s="1">
        <f t="shared" ca="1" si="0"/>
        <v>45747</v>
      </c>
      <c r="P1" s="1">
        <f t="shared" ca="1" si="0"/>
        <v>45777</v>
      </c>
      <c r="Q1" s="1">
        <f t="shared" ca="1" si="0"/>
        <v>45808</v>
      </c>
      <c r="R1" s="1">
        <f t="shared" ca="1" si="0"/>
        <v>45838</v>
      </c>
      <c r="S1" s="1">
        <f t="shared" ca="1" si="0"/>
        <v>45869</v>
      </c>
      <c r="T1" s="1">
        <f t="shared" ca="1" si="0"/>
        <v>45900</v>
      </c>
      <c r="U1" s="1">
        <f t="shared" ca="1" si="0"/>
        <v>45930</v>
      </c>
      <c r="V1" s="1">
        <f t="shared" ca="1" si="0"/>
        <v>45961</v>
      </c>
      <c r="W1" s="1">
        <f t="shared" ca="1" si="0"/>
        <v>45991</v>
      </c>
      <c r="X1" s="1">
        <f t="shared" ca="1" si="0"/>
        <v>46022</v>
      </c>
      <c r="Y1" s="1">
        <f t="shared" ca="1" si="0"/>
        <v>46053</v>
      </c>
      <c r="Z1" s="1">
        <f t="shared" ca="1" si="0"/>
        <v>46081</v>
      </c>
      <c r="AA1" s="1">
        <f t="shared" ca="1" si="0"/>
        <v>46112</v>
      </c>
      <c r="AB1" s="1">
        <f t="shared" ca="1" si="0"/>
        <v>46142</v>
      </c>
    </row>
    <row r="2" spans="1:28" x14ac:dyDescent="0.2">
      <c r="A2" t="s">
        <v>0</v>
      </c>
      <c r="E2">
        <f ca="1">YEAR(E1)</f>
        <v>2024</v>
      </c>
      <c r="F2">
        <f t="shared" ref="F2:AB2" ca="1" si="1">YEAR(F1)</f>
        <v>2024</v>
      </c>
      <c r="G2">
        <f t="shared" ca="1" si="1"/>
        <v>2024</v>
      </c>
      <c r="H2">
        <f t="shared" ca="1" si="1"/>
        <v>2024</v>
      </c>
      <c r="I2">
        <f t="shared" ca="1" si="1"/>
        <v>2024</v>
      </c>
      <c r="J2">
        <f t="shared" ca="1" si="1"/>
        <v>2024</v>
      </c>
      <c r="K2">
        <f t="shared" ca="1" si="1"/>
        <v>2024</v>
      </c>
      <c r="L2">
        <f t="shared" ca="1" si="1"/>
        <v>2024</v>
      </c>
      <c r="M2">
        <f t="shared" ca="1" si="1"/>
        <v>2025</v>
      </c>
      <c r="N2">
        <f t="shared" ca="1" si="1"/>
        <v>2025</v>
      </c>
      <c r="O2">
        <f t="shared" ca="1" si="1"/>
        <v>2025</v>
      </c>
      <c r="P2">
        <f t="shared" ca="1" si="1"/>
        <v>2025</v>
      </c>
      <c r="Q2">
        <f t="shared" ca="1" si="1"/>
        <v>2025</v>
      </c>
      <c r="R2">
        <f t="shared" ca="1" si="1"/>
        <v>2025</v>
      </c>
      <c r="S2">
        <f t="shared" ca="1" si="1"/>
        <v>2025</v>
      </c>
      <c r="T2">
        <f t="shared" ca="1" si="1"/>
        <v>2025</v>
      </c>
      <c r="U2">
        <f t="shared" ca="1" si="1"/>
        <v>2025</v>
      </c>
      <c r="V2">
        <f t="shared" ca="1" si="1"/>
        <v>2025</v>
      </c>
      <c r="W2">
        <f t="shared" ca="1" si="1"/>
        <v>2025</v>
      </c>
      <c r="X2">
        <f t="shared" ca="1" si="1"/>
        <v>2025</v>
      </c>
      <c r="Y2">
        <f t="shared" ca="1" si="1"/>
        <v>2026</v>
      </c>
      <c r="Z2">
        <f t="shared" ca="1" si="1"/>
        <v>2026</v>
      </c>
      <c r="AA2">
        <f t="shared" ca="1" si="1"/>
        <v>2026</v>
      </c>
      <c r="AB2">
        <f t="shared" ca="1" si="1"/>
        <v>2026</v>
      </c>
    </row>
    <row r="3" spans="1:28" x14ac:dyDescent="0.2">
      <c r="A3" t="s">
        <v>2</v>
      </c>
      <c r="E3">
        <v>1</v>
      </c>
      <c r="F3">
        <f>E3+1</f>
        <v>2</v>
      </c>
      <c r="G3">
        <f t="shared" ref="G3:AB3" si="2">F3+1</f>
        <v>3</v>
      </c>
      <c r="H3">
        <f t="shared" si="2"/>
        <v>4</v>
      </c>
      <c r="I3">
        <f t="shared" si="2"/>
        <v>5</v>
      </c>
      <c r="J3">
        <f t="shared" si="2"/>
        <v>6</v>
      </c>
      <c r="K3">
        <f t="shared" si="2"/>
        <v>7</v>
      </c>
      <c r="L3">
        <f t="shared" si="2"/>
        <v>8</v>
      </c>
      <c r="M3">
        <f t="shared" si="2"/>
        <v>9</v>
      </c>
      <c r="N3">
        <f t="shared" si="2"/>
        <v>10</v>
      </c>
      <c r="O3">
        <f t="shared" si="2"/>
        <v>11</v>
      </c>
      <c r="P3">
        <f t="shared" si="2"/>
        <v>12</v>
      </c>
      <c r="Q3">
        <f t="shared" si="2"/>
        <v>13</v>
      </c>
      <c r="R3">
        <f t="shared" si="2"/>
        <v>14</v>
      </c>
      <c r="S3">
        <f t="shared" si="2"/>
        <v>15</v>
      </c>
      <c r="T3">
        <f>S3+1</f>
        <v>16</v>
      </c>
      <c r="U3">
        <f t="shared" si="2"/>
        <v>17</v>
      </c>
      <c r="V3">
        <f t="shared" si="2"/>
        <v>18</v>
      </c>
      <c r="W3">
        <f t="shared" si="2"/>
        <v>19</v>
      </c>
      <c r="X3">
        <f t="shared" si="2"/>
        <v>20</v>
      </c>
      <c r="Y3">
        <f>X3+1</f>
        <v>21</v>
      </c>
      <c r="Z3">
        <f t="shared" si="2"/>
        <v>22</v>
      </c>
      <c r="AA3">
        <f t="shared" si="2"/>
        <v>23</v>
      </c>
      <c r="AB3">
        <f t="shared" si="2"/>
        <v>24</v>
      </c>
    </row>
    <row r="4" spans="1:28" x14ac:dyDescent="0.2">
      <c r="A4" t="s">
        <v>3</v>
      </c>
      <c r="E4">
        <f>ROUNDUP(E3/12,0)</f>
        <v>1</v>
      </c>
      <c r="F4">
        <f t="shared" ref="F4:AB4" si="3">ROUNDUP(F3/12,0)</f>
        <v>1</v>
      </c>
      <c r="G4">
        <f t="shared" si="3"/>
        <v>1</v>
      </c>
      <c r="H4">
        <f t="shared" si="3"/>
        <v>1</v>
      </c>
      <c r="I4">
        <f t="shared" si="3"/>
        <v>1</v>
      </c>
      <c r="J4">
        <f t="shared" si="3"/>
        <v>1</v>
      </c>
      <c r="K4">
        <f t="shared" si="3"/>
        <v>1</v>
      </c>
      <c r="L4">
        <f t="shared" si="3"/>
        <v>1</v>
      </c>
      <c r="M4">
        <f t="shared" si="3"/>
        <v>1</v>
      </c>
      <c r="N4">
        <f t="shared" si="3"/>
        <v>1</v>
      </c>
      <c r="O4">
        <f t="shared" si="3"/>
        <v>1</v>
      </c>
      <c r="P4">
        <f t="shared" si="3"/>
        <v>1</v>
      </c>
      <c r="Q4">
        <f t="shared" si="3"/>
        <v>2</v>
      </c>
      <c r="R4">
        <f t="shared" si="3"/>
        <v>2</v>
      </c>
      <c r="S4">
        <f t="shared" si="3"/>
        <v>2</v>
      </c>
      <c r="T4">
        <f t="shared" si="3"/>
        <v>2</v>
      </c>
      <c r="U4">
        <f t="shared" si="3"/>
        <v>2</v>
      </c>
      <c r="V4">
        <f t="shared" si="3"/>
        <v>2</v>
      </c>
      <c r="W4">
        <f t="shared" si="3"/>
        <v>2</v>
      </c>
      <c r="X4">
        <f t="shared" si="3"/>
        <v>2</v>
      </c>
      <c r="Y4">
        <f t="shared" si="3"/>
        <v>2</v>
      </c>
      <c r="Z4">
        <f t="shared" si="3"/>
        <v>2</v>
      </c>
      <c r="AA4">
        <f t="shared" si="3"/>
        <v>2</v>
      </c>
      <c r="AB4">
        <f t="shared" si="3"/>
        <v>2</v>
      </c>
    </row>
    <row r="6" spans="1:28" outlineLevel="1" x14ac:dyDescent="0.2">
      <c r="A6" s="4" t="s">
        <v>4</v>
      </c>
      <c r="B6" s="4"/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outlineLevel="1" x14ac:dyDescent="0.2">
      <c r="A7" s="5" t="s">
        <v>5</v>
      </c>
      <c r="B7" s="5"/>
      <c r="C7" s="5"/>
      <c r="D7" s="5"/>
    </row>
    <row r="8" spans="1:28" s="7" customFormat="1" outlineLevel="1" x14ac:dyDescent="0.2">
      <c r="A8" s="7" t="s">
        <v>11</v>
      </c>
      <c r="D8" s="8">
        <v>1000</v>
      </c>
      <c r="E8" s="7">
        <f>D8</f>
        <v>1000</v>
      </c>
      <c r="F8" s="7">
        <f>E10</f>
        <v>1010</v>
      </c>
      <c r="G8" s="7">
        <f t="shared" ref="G8:AB8" si="4">F10</f>
        <v>1020</v>
      </c>
      <c r="H8" s="7">
        <f t="shared" si="4"/>
        <v>1030</v>
      </c>
      <c r="I8" s="7">
        <f t="shared" si="4"/>
        <v>1040</v>
      </c>
      <c r="J8" s="7">
        <f t="shared" si="4"/>
        <v>1050</v>
      </c>
      <c r="K8" s="7">
        <f t="shared" si="4"/>
        <v>1060</v>
      </c>
      <c r="L8" s="7">
        <f t="shared" si="4"/>
        <v>1070</v>
      </c>
      <c r="M8" s="7">
        <f t="shared" si="4"/>
        <v>1080</v>
      </c>
      <c r="N8" s="7">
        <f t="shared" si="4"/>
        <v>1090</v>
      </c>
      <c r="O8" s="7">
        <f t="shared" si="4"/>
        <v>1100</v>
      </c>
      <c r="P8" s="7">
        <f t="shared" si="4"/>
        <v>1110</v>
      </c>
      <c r="Q8" s="7">
        <f t="shared" si="4"/>
        <v>1120</v>
      </c>
      <c r="R8" s="7">
        <f t="shared" si="4"/>
        <v>1130</v>
      </c>
      <c r="S8" s="7">
        <f t="shared" si="4"/>
        <v>1140</v>
      </c>
      <c r="T8" s="7">
        <f t="shared" si="4"/>
        <v>1150</v>
      </c>
      <c r="U8" s="7">
        <f t="shared" si="4"/>
        <v>1160</v>
      </c>
      <c r="V8" s="7">
        <f t="shared" si="4"/>
        <v>1170</v>
      </c>
      <c r="W8" s="7">
        <f t="shared" si="4"/>
        <v>1180</v>
      </c>
      <c r="X8" s="7">
        <f t="shared" si="4"/>
        <v>1190</v>
      </c>
      <c r="Y8" s="7">
        <f t="shared" si="4"/>
        <v>1200</v>
      </c>
      <c r="Z8" s="7">
        <f t="shared" si="4"/>
        <v>1210</v>
      </c>
      <c r="AA8" s="7">
        <f t="shared" si="4"/>
        <v>1220</v>
      </c>
      <c r="AB8" s="7">
        <f t="shared" si="4"/>
        <v>1230</v>
      </c>
    </row>
    <row r="9" spans="1:28" outlineLevel="1" x14ac:dyDescent="0.2">
      <c r="A9" t="s">
        <v>10</v>
      </c>
      <c r="D9" s="3">
        <v>10</v>
      </c>
      <c r="E9">
        <f>D9</f>
        <v>10</v>
      </c>
      <c r="F9">
        <f>E9</f>
        <v>10</v>
      </c>
      <c r="G9">
        <f t="shared" ref="G9:AB9" si="5">F9</f>
        <v>10</v>
      </c>
      <c r="H9">
        <f t="shared" si="5"/>
        <v>10</v>
      </c>
      <c r="I9">
        <f t="shared" si="5"/>
        <v>10</v>
      </c>
      <c r="J9">
        <f t="shared" si="5"/>
        <v>10</v>
      </c>
      <c r="K9">
        <f t="shared" si="5"/>
        <v>10</v>
      </c>
      <c r="L9">
        <f t="shared" si="5"/>
        <v>10</v>
      </c>
      <c r="M9">
        <f t="shared" si="5"/>
        <v>10</v>
      </c>
      <c r="N9">
        <f t="shared" si="5"/>
        <v>10</v>
      </c>
      <c r="O9">
        <f t="shared" si="5"/>
        <v>10</v>
      </c>
      <c r="P9">
        <f t="shared" si="5"/>
        <v>10</v>
      </c>
      <c r="Q9">
        <f t="shared" si="5"/>
        <v>10</v>
      </c>
      <c r="R9">
        <f t="shared" si="5"/>
        <v>10</v>
      </c>
      <c r="S9">
        <f t="shared" si="5"/>
        <v>10</v>
      </c>
      <c r="T9">
        <f t="shared" si="5"/>
        <v>10</v>
      </c>
      <c r="U9">
        <f t="shared" si="5"/>
        <v>10</v>
      </c>
      <c r="V9">
        <f t="shared" si="5"/>
        <v>10</v>
      </c>
      <c r="W9">
        <f t="shared" si="5"/>
        <v>10</v>
      </c>
      <c r="X9">
        <f t="shared" si="5"/>
        <v>10</v>
      </c>
      <c r="Y9">
        <f t="shared" si="5"/>
        <v>10</v>
      </c>
      <c r="Z9">
        <f t="shared" si="5"/>
        <v>10</v>
      </c>
      <c r="AA9">
        <f t="shared" si="5"/>
        <v>10</v>
      </c>
      <c r="AB9">
        <f t="shared" si="5"/>
        <v>10</v>
      </c>
    </row>
    <row r="10" spans="1:28" outlineLevel="1" x14ac:dyDescent="0.2">
      <c r="A10" t="s">
        <v>6</v>
      </c>
      <c r="D10" s="6"/>
      <c r="E10">
        <f>E8+E9</f>
        <v>1010</v>
      </c>
      <c r="F10">
        <f>F8+F9</f>
        <v>1020</v>
      </c>
      <c r="G10">
        <f t="shared" ref="G10:AB10" si="6">G8+G9</f>
        <v>1030</v>
      </c>
      <c r="H10">
        <f t="shared" si="6"/>
        <v>1040</v>
      </c>
      <c r="I10">
        <f t="shared" si="6"/>
        <v>1050</v>
      </c>
      <c r="J10">
        <f t="shared" si="6"/>
        <v>1060</v>
      </c>
      <c r="K10">
        <f t="shared" si="6"/>
        <v>1070</v>
      </c>
      <c r="L10">
        <f t="shared" si="6"/>
        <v>1080</v>
      </c>
      <c r="M10">
        <f t="shared" si="6"/>
        <v>1090</v>
      </c>
      <c r="N10">
        <f t="shared" si="6"/>
        <v>1100</v>
      </c>
      <c r="O10">
        <f t="shared" si="6"/>
        <v>1110</v>
      </c>
      <c r="P10">
        <f t="shared" si="6"/>
        <v>1120</v>
      </c>
      <c r="Q10">
        <f t="shared" si="6"/>
        <v>1130</v>
      </c>
      <c r="R10">
        <f t="shared" si="6"/>
        <v>1140</v>
      </c>
      <c r="S10">
        <f t="shared" si="6"/>
        <v>1150</v>
      </c>
      <c r="T10">
        <f t="shared" si="6"/>
        <v>1160</v>
      </c>
      <c r="U10">
        <f t="shared" si="6"/>
        <v>1170</v>
      </c>
      <c r="V10">
        <f t="shared" si="6"/>
        <v>1180</v>
      </c>
      <c r="W10">
        <f t="shared" si="6"/>
        <v>1190</v>
      </c>
      <c r="X10">
        <f t="shared" si="6"/>
        <v>1200</v>
      </c>
      <c r="Y10">
        <f t="shared" si="6"/>
        <v>1210</v>
      </c>
      <c r="Z10">
        <f t="shared" si="6"/>
        <v>1220</v>
      </c>
      <c r="AA10">
        <f t="shared" si="6"/>
        <v>1230</v>
      </c>
      <c r="AB10">
        <f t="shared" si="6"/>
        <v>1240</v>
      </c>
    </row>
    <row r="11" spans="1:28" outlineLevel="1" x14ac:dyDescent="0.2">
      <c r="A11" t="s">
        <v>7</v>
      </c>
      <c r="D11" s="3">
        <v>2</v>
      </c>
      <c r="E11">
        <f>D11</f>
        <v>2</v>
      </c>
      <c r="F11">
        <f>E11</f>
        <v>2</v>
      </c>
      <c r="G11">
        <f t="shared" ref="G11:AB11" si="7">F11</f>
        <v>2</v>
      </c>
      <c r="H11">
        <f t="shared" si="7"/>
        <v>2</v>
      </c>
      <c r="I11">
        <f t="shared" si="7"/>
        <v>2</v>
      </c>
      <c r="J11">
        <f t="shared" si="7"/>
        <v>2</v>
      </c>
      <c r="K11">
        <f t="shared" si="7"/>
        <v>2</v>
      </c>
      <c r="L11">
        <f t="shared" si="7"/>
        <v>2</v>
      </c>
      <c r="M11">
        <f t="shared" si="7"/>
        <v>2</v>
      </c>
      <c r="N11">
        <f t="shared" si="7"/>
        <v>2</v>
      </c>
      <c r="O11">
        <f t="shared" si="7"/>
        <v>2</v>
      </c>
      <c r="P11">
        <f t="shared" si="7"/>
        <v>2</v>
      </c>
      <c r="Q11">
        <f t="shared" si="7"/>
        <v>2</v>
      </c>
      <c r="R11">
        <f t="shared" si="7"/>
        <v>2</v>
      </c>
      <c r="S11">
        <f t="shared" si="7"/>
        <v>2</v>
      </c>
      <c r="T11">
        <f t="shared" si="7"/>
        <v>2</v>
      </c>
      <c r="U11">
        <f t="shared" si="7"/>
        <v>2</v>
      </c>
      <c r="V11">
        <f t="shared" si="7"/>
        <v>2</v>
      </c>
      <c r="W11">
        <f t="shared" si="7"/>
        <v>2</v>
      </c>
      <c r="X11">
        <f t="shared" si="7"/>
        <v>2</v>
      </c>
      <c r="Y11">
        <f t="shared" si="7"/>
        <v>2</v>
      </c>
      <c r="Z11">
        <f t="shared" si="7"/>
        <v>2</v>
      </c>
      <c r="AA11">
        <f t="shared" si="7"/>
        <v>2</v>
      </c>
      <c r="AB11">
        <f t="shared" si="7"/>
        <v>2</v>
      </c>
    </row>
    <row r="12" spans="1:28" outlineLevel="1" x14ac:dyDescent="0.2">
      <c r="A12" t="s">
        <v>8</v>
      </c>
      <c r="D12" s="6"/>
      <c r="E12">
        <f>E10*E11</f>
        <v>2020</v>
      </c>
      <c r="F12">
        <f>F10*F11</f>
        <v>2040</v>
      </c>
      <c r="G12">
        <f t="shared" ref="G12:AB12" si="8">G10*G11</f>
        <v>2060</v>
      </c>
      <c r="H12">
        <f t="shared" si="8"/>
        <v>2080</v>
      </c>
      <c r="I12">
        <f t="shared" si="8"/>
        <v>2100</v>
      </c>
      <c r="J12">
        <f t="shared" si="8"/>
        <v>2120</v>
      </c>
      <c r="K12">
        <f t="shared" si="8"/>
        <v>2140</v>
      </c>
      <c r="L12">
        <f t="shared" si="8"/>
        <v>2160</v>
      </c>
      <c r="M12">
        <f t="shared" si="8"/>
        <v>2180</v>
      </c>
      <c r="N12">
        <f t="shared" si="8"/>
        <v>2200</v>
      </c>
      <c r="O12">
        <f t="shared" si="8"/>
        <v>2220</v>
      </c>
      <c r="P12">
        <f t="shared" si="8"/>
        <v>2240</v>
      </c>
      <c r="Q12">
        <f t="shared" si="8"/>
        <v>2260</v>
      </c>
      <c r="R12">
        <f t="shared" si="8"/>
        <v>2280</v>
      </c>
      <c r="S12">
        <f t="shared" si="8"/>
        <v>2300</v>
      </c>
      <c r="T12">
        <f t="shared" si="8"/>
        <v>2320</v>
      </c>
      <c r="U12">
        <f t="shared" si="8"/>
        <v>2340</v>
      </c>
      <c r="V12">
        <f t="shared" si="8"/>
        <v>2360</v>
      </c>
      <c r="W12">
        <f t="shared" si="8"/>
        <v>2380</v>
      </c>
      <c r="X12">
        <f t="shared" si="8"/>
        <v>2400</v>
      </c>
      <c r="Y12">
        <f t="shared" si="8"/>
        <v>2420</v>
      </c>
      <c r="Z12">
        <f t="shared" si="8"/>
        <v>2440</v>
      </c>
      <c r="AA12">
        <f t="shared" si="8"/>
        <v>2460</v>
      </c>
      <c r="AB12">
        <f t="shared" si="8"/>
        <v>2480</v>
      </c>
    </row>
    <row r="13" spans="1:28" outlineLevel="1" x14ac:dyDescent="0.2">
      <c r="A13" t="s">
        <v>9</v>
      </c>
      <c r="D13" s="9">
        <v>50</v>
      </c>
      <c r="E13" s="13">
        <f>D13</f>
        <v>50</v>
      </c>
      <c r="F13" s="13">
        <f>E13</f>
        <v>50</v>
      </c>
      <c r="G13" s="13">
        <f t="shared" ref="G13:AB13" si="9">F13</f>
        <v>50</v>
      </c>
      <c r="H13" s="13">
        <f t="shared" si="9"/>
        <v>50</v>
      </c>
      <c r="I13" s="13">
        <f t="shared" si="9"/>
        <v>50</v>
      </c>
      <c r="J13" s="13">
        <f t="shared" si="9"/>
        <v>50</v>
      </c>
      <c r="K13" s="13">
        <f t="shared" si="9"/>
        <v>50</v>
      </c>
      <c r="L13" s="13">
        <f t="shared" si="9"/>
        <v>50</v>
      </c>
      <c r="M13" s="13">
        <f t="shared" si="9"/>
        <v>50</v>
      </c>
      <c r="N13" s="13">
        <f t="shared" si="9"/>
        <v>50</v>
      </c>
      <c r="O13" s="13">
        <f t="shared" si="9"/>
        <v>50</v>
      </c>
      <c r="P13" s="13">
        <f t="shared" si="9"/>
        <v>50</v>
      </c>
      <c r="Q13" s="13">
        <f t="shared" si="9"/>
        <v>50</v>
      </c>
      <c r="R13" s="13">
        <f t="shared" si="9"/>
        <v>50</v>
      </c>
      <c r="S13" s="13">
        <f t="shared" si="9"/>
        <v>50</v>
      </c>
      <c r="T13" s="13">
        <f t="shared" si="9"/>
        <v>50</v>
      </c>
      <c r="U13" s="13">
        <f t="shared" si="9"/>
        <v>50</v>
      </c>
      <c r="V13" s="13">
        <f t="shared" si="9"/>
        <v>50</v>
      </c>
      <c r="W13" s="13">
        <f t="shared" si="9"/>
        <v>50</v>
      </c>
      <c r="X13" s="13">
        <f t="shared" si="9"/>
        <v>50</v>
      </c>
      <c r="Y13" s="13">
        <f t="shared" si="9"/>
        <v>50</v>
      </c>
      <c r="Z13" s="13">
        <f t="shared" si="9"/>
        <v>50</v>
      </c>
      <c r="AA13" s="13">
        <f t="shared" si="9"/>
        <v>50</v>
      </c>
      <c r="AB13" s="13">
        <f t="shared" si="9"/>
        <v>50</v>
      </c>
    </row>
    <row r="14" spans="1:28" s="10" customFormat="1" outlineLevel="1" x14ac:dyDescent="0.2">
      <c r="A14" s="5" t="str">
        <f>"Revenue "&amp;A7</f>
        <v>Revenue Product Category 1</v>
      </c>
      <c r="B14" s="5"/>
      <c r="C14" s="5"/>
      <c r="E14" s="11">
        <f>E12*E13</f>
        <v>101000</v>
      </c>
      <c r="F14" s="11">
        <f t="shared" ref="F14:AB14" si="10">F12*F13</f>
        <v>102000</v>
      </c>
      <c r="G14" s="11">
        <f t="shared" si="10"/>
        <v>103000</v>
      </c>
      <c r="H14" s="11">
        <f t="shared" si="10"/>
        <v>104000</v>
      </c>
      <c r="I14" s="11">
        <f t="shared" si="10"/>
        <v>105000</v>
      </c>
      <c r="J14" s="11">
        <f t="shared" si="10"/>
        <v>106000</v>
      </c>
      <c r="K14" s="11">
        <f t="shared" si="10"/>
        <v>107000</v>
      </c>
      <c r="L14" s="11">
        <f t="shared" si="10"/>
        <v>108000</v>
      </c>
      <c r="M14" s="11">
        <f t="shared" si="10"/>
        <v>109000</v>
      </c>
      <c r="N14" s="11">
        <f t="shared" si="10"/>
        <v>110000</v>
      </c>
      <c r="O14" s="11">
        <f t="shared" si="10"/>
        <v>111000</v>
      </c>
      <c r="P14" s="11">
        <f t="shared" si="10"/>
        <v>112000</v>
      </c>
      <c r="Q14" s="11">
        <f t="shared" si="10"/>
        <v>113000</v>
      </c>
      <c r="R14" s="11">
        <f t="shared" si="10"/>
        <v>114000</v>
      </c>
      <c r="S14" s="11">
        <f t="shared" si="10"/>
        <v>115000</v>
      </c>
      <c r="T14" s="11">
        <f t="shared" si="10"/>
        <v>116000</v>
      </c>
      <c r="U14" s="11">
        <f t="shared" si="10"/>
        <v>117000</v>
      </c>
      <c r="V14" s="11">
        <f t="shared" si="10"/>
        <v>118000</v>
      </c>
      <c r="W14" s="11">
        <f t="shared" si="10"/>
        <v>119000</v>
      </c>
      <c r="X14" s="11">
        <f t="shared" si="10"/>
        <v>120000</v>
      </c>
      <c r="Y14" s="11">
        <f t="shared" si="10"/>
        <v>121000</v>
      </c>
      <c r="Z14" s="11">
        <f t="shared" si="10"/>
        <v>122000</v>
      </c>
      <c r="AA14" s="11">
        <f t="shared" si="10"/>
        <v>123000</v>
      </c>
      <c r="AB14" s="11">
        <f t="shared" si="10"/>
        <v>124000</v>
      </c>
    </row>
    <row r="15" spans="1:28" outlineLevel="1" x14ac:dyDescent="0.2">
      <c r="A15" s="5" t="s">
        <v>12</v>
      </c>
      <c r="B15" s="5"/>
      <c r="C15" s="5"/>
      <c r="D15" s="5"/>
    </row>
    <row r="16" spans="1:28" s="7" customFormat="1" outlineLevel="1" x14ac:dyDescent="0.2">
      <c r="A16" s="7" t="s">
        <v>11</v>
      </c>
      <c r="D16" s="8">
        <v>1000</v>
      </c>
      <c r="E16" s="7">
        <f>D16</f>
        <v>1000</v>
      </c>
      <c r="F16" s="7">
        <f>E18</f>
        <v>1010</v>
      </c>
      <c r="G16" s="7">
        <f t="shared" ref="G16:AB16" si="11">F18</f>
        <v>1020</v>
      </c>
      <c r="H16" s="7">
        <f t="shared" si="11"/>
        <v>1030</v>
      </c>
      <c r="I16" s="7">
        <f t="shared" si="11"/>
        <v>1040</v>
      </c>
      <c r="J16" s="7">
        <f t="shared" si="11"/>
        <v>1050</v>
      </c>
      <c r="K16" s="7">
        <f t="shared" si="11"/>
        <v>1060</v>
      </c>
      <c r="L16" s="7">
        <f t="shared" si="11"/>
        <v>1070</v>
      </c>
      <c r="M16" s="7">
        <f t="shared" si="11"/>
        <v>1080</v>
      </c>
      <c r="N16" s="7">
        <f t="shared" si="11"/>
        <v>1090</v>
      </c>
      <c r="O16" s="7">
        <f t="shared" si="11"/>
        <v>1100</v>
      </c>
      <c r="P16" s="7">
        <f t="shared" si="11"/>
        <v>1110</v>
      </c>
      <c r="Q16" s="7">
        <f t="shared" si="11"/>
        <v>1120</v>
      </c>
      <c r="R16" s="7">
        <f t="shared" si="11"/>
        <v>1130</v>
      </c>
      <c r="S16" s="7">
        <f t="shared" si="11"/>
        <v>1140</v>
      </c>
      <c r="T16" s="7">
        <f t="shared" si="11"/>
        <v>1150</v>
      </c>
      <c r="U16" s="7">
        <f t="shared" si="11"/>
        <v>1160</v>
      </c>
      <c r="V16" s="7">
        <f t="shared" si="11"/>
        <v>1170</v>
      </c>
      <c r="W16" s="7">
        <f t="shared" si="11"/>
        <v>1180</v>
      </c>
      <c r="X16" s="7">
        <f t="shared" si="11"/>
        <v>1190</v>
      </c>
      <c r="Y16" s="7">
        <f t="shared" si="11"/>
        <v>1200</v>
      </c>
      <c r="Z16" s="7">
        <f t="shared" si="11"/>
        <v>1210</v>
      </c>
      <c r="AA16" s="7">
        <f t="shared" si="11"/>
        <v>1220</v>
      </c>
      <c r="AB16" s="7">
        <f t="shared" si="11"/>
        <v>1230</v>
      </c>
    </row>
    <row r="17" spans="1:28" outlineLevel="1" x14ac:dyDescent="0.2">
      <c r="A17" t="s">
        <v>10</v>
      </c>
      <c r="D17" s="3">
        <v>10</v>
      </c>
      <c r="E17">
        <f>D17</f>
        <v>10</v>
      </c>
      <c r="F17">
        <f>E17</f>
        <v>10</v>
      </c>
      <c r="G17">
        <f t="shared" ref="G17:AB17" si="12">F17</f>
        <v>10</v>
      </c>
      <c r="H17">
        <f t="shared" si="12"/>
        <v>10</v>
      </c>
      <c r="I17">
        <f t="shared" si="12"/>
        <v>10</v>
      </c>
      <c r="J17">
        <f t="shared" si="12"/>
        <v>10</v>
      </c>
      <c r="K17">
        <f t="shared" si="12"/>
        <v>10</v>
      </c>
      <c r="L17">
        <f t="shared" si="12"/>
        <v>10</v>
      </c>
      <c r="M17">
        <f t="shared" si="12"/>
        <v>10</v>
      </c>
      <c r="N17">
        <f t="shared" si="12"/>
        <v>10</v>
      </c>
      <c r="O17">
        <f t="shared" si="12"/>
        <v>10</v>
      </c>
      <c r="P17">
        <f t="shared" si="12"/>
        <v>10</v>
      </c>
      <c r="Q17">
        <f t="shared" si="12"/>
        <v>10</v>
      </c>
      <c r="R17">
        <f t="shared" si="12"/>
        <v>10</v>
      </c>
      <c r="S17">
        <f t="shared" si="12"/>
        <v>10</v>
      </c>
      <c r="T17">
        <f t="shared" si="12"/>
        <v>10</v>
      </c>
      <c r="U17">
        <f t="shared" si="12"/>
        <v>10</v>
      </c>
      <c r="V17">
        <f t="shared" si="12"/>
        <v>10</v>
      </c>
      <c r="W17">
        <f t="shared" si="12"/>
        <v>10</v>
      </c>
      <c r="X17">
        <f t="shared" si="12"/>
        <v>10</v>
      </c>
      <c r="Y17">
        <f t="shared" si="12"/>
        <v>10</v>
      </c>
      <c r="Z17">
        <f t="shared" si="12"/>
        <v>10</v>
      </c>
      <c r="AA17">
        <f t="shared" si="12"/>
        <v>10</v>
      </c>
      <c r="AB17">
        <f t="shared" si="12"/>
        <v>10</v>
      </c>
    </row>
    <row r="18" spans="1:28" outlineLevel="1" x14ac:dyDescent="0.2">
      <c r="A18" t="s">
        <v>6</v>
      </c>
      <c r="D18" s="6"/>
      <c r="E18">
        <f>E16+E17</f>
        <v>1010</v>
      </c>
      <c r="F18">
        <f>F16+F17</f>
        <v>1020</v>
      </c>
      <c r="G18">
        <f t="shared" ref="G18" si="13">G16+G17</f>
        <v>1030</v>
      </c>
      <c r="H18">
        <f t="shared" ref="H18" si="14">H16+H17</f>
        <v>1040</v>
      </c>
      <c r="I18">
        <f t="shared" ref="I18" si="15">I16+I17</f>
        <v>1050</v>
      </c>
      <c r="J18">
        <f t="shared" ref="J18" si="16">J16+J17</f>
        <v>1060</v>
      </c>
      <c r="K18">
        <f t="shared" ref="K18" si="17">K16+K17</f>
        <v>1070</v>
      </c>
      <c r="L18">
        <f t="shared" ref="L18" si="18">L16+L17</f>
        <v>1080</v>
      </c>
      <c r="M18">
        <f t="shared" ref="M18" si="19">M16+M17</f>
        <v>1090</v>
      </c>
      <c r="N18">
        <f t="shared" ref="N18" si="20">N16+N17</f>
        <v>1100</v>
      </c>
      <c r="O18">
        <f t="shared" ref="O18" si="21">O16+O17</f>
        <v>1110</v>
      </c>
      <c r="P18">
        <f t="shared" ref="P18" si="22">P16+P17</f>
        <v>1120</v>
      </c>
      <c r="Q18">
        <f t="shared" ref="Q18" si="23">Q16+Q17</f>
        <v>1130</v>
      </c>
      <c r="R18">
        <f t="shared" ref="R18" si="24">R16+R17</f>
        <v>1140</v>
      </c>
      <c r="S18">
        <f t="shared" ref="S18" si="25">S16+S17</f>
        <v>1150</v>
      </c>
      <c r="T18">
        <f t="shared" ref="T18" si="26">T16+T17</f>
        <v>1160</v>
      </c>
      <c r="U18">
        <f t="shared" ref="U18" si="27">U16+U17</f>
        <v>1170</v>
      </c>
      <c r="V18">
        <f t="shared" ref="V18" si="28">V16+V17</f>
        <v>1180</v>
      </c>
      <c r="W18">
        <f t="shared" ref="W18" si="29">W16+W17</f>
        <v>1190</v>
      </c>
      <c r="X18">
        <f t="shared" ref="X18" si="30">X16+X17</f>
        <v>1200</v>
      </c>
      <c r="Y18">
        <f t="shared" ref="Y18" si="31">Y16+Y17</f>
        <v>1210</v>
      </c>
      <c r="Z18">
        <f t="shared" ref="Z18" si="32">Z16+Z17</f>
        <v>1220</v>
      </c>
      <c r="AA18">
        <f t="shared" ref="AA18" si="33">AA16+AA17</f>
        <v>1230</v>
      </c>
      <c r="AB18">
        <f t="shared" ref="AB18" si="34">AB16+AB17</f>
        <v>1240</v>
      </c>
    </row>
    <row r="19" spans="1:28" outlineLevel="1" x14ac:dyDescent="0.2">
      <c r="A19" t="s">
        <v>7</v>
      </c>
      <c r="D19" s="3">
        <v>2</v>
      </c>
      <c r="E19">
        <f>D19</f>
        <v>2</v>
      </c>
      <c r="F19">
        <f>E19</f>
        <v>2</v>
      </c>
      <c r="G19">
        <f t="shared" ref="G19:AB19" si="35">F19</f>
        <v>2</v>
      </c>
      <c r="H19">
        <f t="shared" si="35"/>
        <v>2</v>
      </c>
      <c r="I19">
        <f t="shared" si="35"/>
        <v>2</v>
      </c>
      <c r="J19">
        <f t="shared" si="35"/>
        <v>2</v>
      </c>
      <c r="K19">
        <f t="shared" si="35"/>
        <v>2</v>
      </c>
      <c r="L19">
        <f t="shared" si="35"/>
        <v>2</v>
      </c>
      <c r="M19">
        <f t="shared" si="35"/>
        <v>2</v>
      </c>
      <c r="N19">
        <f t="shared" si="35"/>
        <v>2</v>
      </c>
      <c r="O19">
        <f t="shared" si="35"/>
        <v>2</v>
      </c>
      <c r="P19">
        <f t="shared" si="35"/>
        <v>2</v>
      </c>
      <c r="Q19">
        <f t="shared" si="35"/>
        <v>2</v>
      </c>
      <c r="R19">
        <f t="shared" si="35"/>
        <v>2</v>
      </c>
      <c r="S19">
        <f t="shared" si="35"/>
        <v>2</v>
      </c>
      <c r="T19">
        <f t="shared" si="35"/>
        <v>2</v>
      </c>
      <c r="U19">
        <f t="shared" si="35"/>
        <v>2</v>
      </c>
      <c r="V19">
        <f t="shared" si="35"/>
        <v>2</v>
      </c>
      <c r="W19">
        <f t="shared" si="35"/>
        <v>2</v>
      </c>
      <c r="X19">
        <f t="shared" si="35"/>
        <v>2</v>
      </c>
      <c r="Y19">
        <f t="shared" si="35"/>
        <v>2</v>
      </c>
      <c r="Z19">
        <f t="shared" si="35"/>
        <v>2</v>
      </c>
      <c r="AA19">
        <f t="shared" si="35"/>
        <v>2</v>
      </c>
      <c r="AB19">
        <f t="shared" si="35"/>
        <v>2</v>
      </c>
    </row>
    <row r="20" spans="1:28" outlineLevel="1" x14ac:dyDescent="0.2">
      <c r="A20" t="s">
        <v>8</v>
      </c>
      <c r="D20" s="6"/>
      <c r="E20">
        <f>E18*E19</f>
        <v>2020</v>
      </c>
      <c r="F20">
        <f>F18*F19</f>
        <v>2040</v>
      </c>
      <c r="G20">
        <f t="shared" ref="G20" si="36">G18*G19</f>
        <v>2060</v>
      </c>
      <c r="H20">
        <f t="shared" ref="H20" si="37">H18*H19</f>
        <v>2080</v>
      </c>
      <c r="I20">
        <f t="shared" ref="I20" si="38">I18*I19</f>
        <v>2100</v>
      </c>
      <c r="J20">
        <f t="shared" ref="J20" si="39">J18*J19</f>
        <v>2120</v>
      </c>
      <c r="K20">
        <f t="shared" ref="K20" si="40">K18*K19</f>
        <v>2140</v>
      </c>
      <c r="L20">
        <f t="shared" ref="L20" si="41">L18*L19</f>
        <v>2160</v>
      </c>
      <c r="M20">
        <f t="shared" ref="M20" si="42">M18*M19</f>
        <v>2180</v>
      </c>
      <c r="N20">
        <f t="shared" ref="N20" si="43">N18*N19</f>
        <v>2200</v>
      </c>
      <c r="O20">
        <f t="shared" ref="O20" si="44">O18*O19</f>
        <v>2220</v>
      </c>
      <c r="P20">
        <f t="shared" ref="P20" si="45">P18*P19</f>
        <v>2240</v>
      </c>
      <c r="Q20">
        <f t="shared" ref="Q20" si="46">Q18*Q19</f>
        <v>2260</v>
      </c>
      <c r="R20">
        <f t="shared" ref="R20" si="47">R18*R19</f>
        <v>2280</v>
      </c>
      <c r="S20">
        <f t="shared" ref="S20" si="48">S18*S19</f>
        <v>2300</v>
      </c>
      <c r="T20">
        <f t="shared" ref="T20" si="49">T18*T19</f>
        <v>2320</v>
      </c>
      <c r="U20">
        <f t="shared" ref="U20" si="50">U18*U19</f>
        <v>2340</v>
      </c>
      <c r="V20">
        <f t="shared" ref="V20" si="51">V18*V19</f>
        <v>2360</v>
      </c>
      <c r="W20">
        <f t="shared" ref="W20" si="52">W18*W19</f>
        <v>2380</v>
      </c>
      <c r="X20">
        <f t="shared" ref="X20" si="53">X18*X19</f>
        <v>2400</v>
      </c>
      <c r="Y20">
        <f t="shared" ref="Y20" si="54">Y18*Y19</f>
        <v>2420</v>
      </c>
      <c r="Z20">
        <f t="shared" ref="Z20" si="55">Z18*Z19</f>
        <v>2440</v>
      </c>
      <c r="AA20">
        <f t="shared" ref="AA20" si="56">AA18*AA19</f>
        <v>2460</v>
      </c>
      <c r="AB20">
        <f t="shared" ref="AB20" si="57">AB18*AB19</f>
        <v>2480</v>
      </c>
    </row>
    <row r="21" spans="1:28" outlineLevel="1" x14ac:dyDescent="0.2">
      <c r="A21" t="s">
        <v>9</v>
      </c>
      <c r="D21" s="9">
        <v>50</v>
      </c>
      <c r="E21" s="13">
        <f>D21</f>
        <v>50</v>
      </c>
      <c r="F21" s="13">
        <f>E21</f>
        <v>50</v>
      </c>
      <c r="G21" s="13">
        <f t="shared" ref="G21:AB21" si="58">F21</f>
        <v>50</v>
      </c>
      <c r="H21" s="13">
        <f t="shared" si="58"/>
        <v>50</v>
      </c>
      <c r="I21" s="13">
        <f t="shared" si="58"/>
        <v>50</v>
      </c>
      <c r="J21" s="13">
        <f t="shared" si="58"/>
        <v>50</v>
      </c>
      <c r="K21" s="13">
        <f t="shared" si="58"/>
        <v>50</v>
      </c>
      <c r="L21" s="13">
        <f t="shared" si="58"/>
        <v>50</v>
      </c>
      <c r="M21" s="13">
        <f t="shared" si="58"/>
        <v>50</v>
      </c>
      <c r="N21" s="13">
        <f t="shared" si="58"/>
        <v>50</v>
      </c>
      <c r="O21" s="13">
        <f t="shared" si="58"/>
        <v>50</v>
      </c>
      <c r="P21" s="13">
        <f t="shared" si="58"/>
        <v>50</v>
      </c>
      <c r="Q21" s="13">
        <f t="shared" si="58"/>
        <v>50</v>
      </c>
      <c r="R21" s="13">
        <f t="shared" si="58"/>
        <v>50</v>
      </c>
      <c r="S21" s="13">
        <f t="shared" si="58"/>
        <v>50</v>
      </c>
      <c r="T21" s="13">
        <f t="shared" si="58"/>
        <v>50</v>
      </c>
      <c r="U21" s="13">
        <f t="shared" si="58"/>
        <v>50</v>
      </c>
      <c r="V21" s="13">
        <f t="shared" si="58"/>
        <v>50</v>
      </c>
      <c r="W21" s="13">
        <f t="shared" si="58"/>
        <v>50</v>
      </c>
      <c r="X21" s="13">
        <f t="shared" si="58"/>
        <v>50</v>
      </c>
      <c r="Y21" s="13">
        <f t="shared" si="58"/>
        <v>50</v>
      </c>
      <c r="Z21" s="13">
        <f t="shared" si="58"/>
        <v>50</v>
      </c>
      <c r="AA21" s="13">
        <f t="shared" si="58"/>
        <v>50</v>
      </c>
      <c r="AB21" s="13">
        <f t="shared" si="58"/>
        <v>50</v>
      </c>
    </row>
    <row r="22" spans="1:28" s="10" customFormat="1" outlineLevel="1" x14ac:dyDescent="0.2">
      <c r="A22" s="5" t="str">
        <f>"Revenue "&amp;A15</f>
        <v>Revenue Product Category 2</v>
      </c>
      <c r="B22" s="5"/>
      <c r="C22" s="5"/>
      <c r="E22" s="11">
        <f>E20*E21</f>
        <v>101000</v>
      </c>
      <c r="F22" s="11">
        <f t="shared" ref="F22" si="59">F20*F21</f>
        <v>102000</v>
      </c>
      <c r="G22" s="11">
        <f t="shared" ref="G22" si="60">G20*G21</f>
        <v>103000</v>
      </c>
      <c r="H22" s="11">
        <f t="shared" ref="H22" si="61">H20*H21</f>
        <v>104000</v>
      </c>
      <c r="I22" s="11">
        <f t="shared" ref="I22" si="62">I20*I21</f>
        <v>105000</v>
      </c>
      <c r="J22" s="11">
        <f t="shared" ref="J22" si="63">J20*J21</f>
        <v>106000</v>
      </c>
      <c r="K22" s="11">
        <f t="shared" ref="K22" si="64">K20*K21</f>
        <v>107000</v>
      </c>
      <c r="L22" s="11">
        <f t="shared" ref="L22" si="65">L20*L21</f>
        <v>108000</v>
      </c>
      <c r="M22" s="11">
        <f t="shared" ref="M22" si="66">M20*M21</f>
        <v>109000</v>
      </c>
      <c r="N22" s="11">
        <f t="shared" ref="N22" si="67">N20*N21</f>
        <v>110000</v>
      </c>
      <c r="O22" s="11">
        <f t="shared" ref="O22" si="68">O20*O21</f>
        <v>111000</v>
      </c>
      <c r="P22" s="11">
        <f t="shared" ref="P22" si="69">P20*P21</f>
        <v>112000</v>
      </c>
      <c r="Q22" s="11">
        <f t="shared" ref="Q22" si="70">Q20*Q21</f>
        <v>113000</v>
      </c>
      <c r="R22" s="11">
        <f t="shared" ref="R22" si="71">R20*R21</f>
        <v>114000</v>
      </c>
      <c r="S22" s="11">
        <f t="shared" ref="S22" si="72">S20*S21</f>
        <v>115000</v>
      </c>
      <c r="T22" s="11">
        <f t="shared" ref="T22" si="73">T20*T21</f>
        <v>116000</v>
      </c>
      <c r="U22" s="11">
        <f t="shared" ref="U22" si="74">U20*U21</f>
        <v>117000</v>
      </c>
      <c r="V22" s="11">
        <f t="shared" ref="V22" si="75">V20*V21</f>
        <v>118000</v>
      </c>
      <c r="W22" s="11">
        <f t="shared" ref="W22" si="76">W20*W21</f>
        <v>119000</v>
      </c>
      <c r="X22" s="11">
        <f t="shared" ref="X22" si="77">X20*X21</f>
        <v>120000</v>
      </c>
      <c r="Y22" s="11">
        <f t="shared" ref="Y22" si="78">Y20*Y21</f>
        <v>121000</v>
      </c>
      <c r="Z22" s="11">
        <f t="shared" ref="Z22" si="79">Z20*Z21</f>
        <v>122000</v>
      </c>
      <c r="AA22" s="11">
        <f t="shared" ref="AA22" si="80">AA20*AA21</f>
        <v>123000</v>
      </c>
      <c r="AB22" s="11">
        <f t="shared" ref="AB22" si="81">AB20*AB21</f>
        <v>124000</v>
      </c>
    </row>
    <row r="23" spans="1:28" outlineLevel="1" x14ac:dyDescent="0.2">
      <c r="A23" s="5" t="s">
        <v>13</v>
      </c>
      <c r="B23" s="5"/>
      <c r="C23" s="5"/>
      <c r="D23" s="5"/>
    </row>
    <row r="24" spans="1:28" s="7" customFormat="1" outlineLevel="1" x14ac:dyDescent="0.2">
      <c r="A24" s="7" t="s">
        <v>11</v>
      </c>
      <c r="D24" s="8">
        <v>1000</v>
      </c>
      <c r="E24" s="7">
        <f>D24</f>
        <v>1000</v>
      </c>
      <c r="F24" s="7">
        <f>E26</f>
        <v>1010</v>
      </c>
      <c r="G24" s="7">
        <f t="shared" ref="G24:AB24" si="82">F26</f>
        <v>1020</v>
      </c>
      <c r="H24" s="7">
        <f t="shared" si="82"/>
        <v>1030</v>
      </c>
      <c r="I24" s="7">
        <f t="shared" si="82"/>
        <v>1040</v>
      </c>
      <c r="J24" s="7">
        <f t="shared" si="82"/>
        <v>1050</v>
      </c>
      <c r="K24" s="7">
        <f t="shared" si="82"/>
        <v>1060</v>
      </c>
      <c r="L24" s="7">
        <f t="shared" si="82"/>
        <v>1070</v>
      </c>
      <c r="M24" s="7">
        <f t="shared" si="82"/>
        <v>1080</v>
      </c>
      <c r="N24" s="7">
        <f t="shared" si="82"/>
        <v>1090</v>
      </c>
      <c r="O24" s="7">
        <f t="shared" si="82"/>
        <v>1100</v>
      </c>
      <c r="P24" s="7">
        <f t="shared" si="82"/>
        <v>1110</v>
      </c>
      <c r="Q24" s="7">
        <f t="shared" si="82"/>
        <v>1120</v>
      </c>
      <c r="R24" s="7">
        <f t="shared" si="82"/>
        <v>1130</v>
      </c>
      <c r="S24" s="7">
        <f t="shared" si="82"/>
        <v>1140</v>
      </c>
      <c r="T24" s="7">
        <f t="shared" si="82"/>
        <v>1150</v>
      </c>
      <c r="U24" s="7">
        <f t="shared" si="82"/>
        <v>1160</v>
      </c>
      <c r="V24" s="7">
        <f t="shared" si="82"/>
        <v>1170</v>
      </c>
      <c r="W24" s="7">
        <f t="shared" si="82"/>
        <v>1180</v>
      </c>
      <c r="X24" s="7">
        <f t="shared" si="82"/>
        <v>1190</v>
      </c>
      <c r="Y24" s="7">
        <f t="shared" si="82"/>
        <v>1200</v>
      </c>
      <c r="Z24" s="7">
        <f t="shared" si="82"/>
        <v>1210</v>
      </c>
      <c r="AA24" s="7">
        <f t="shared" si="82"/>
        <v>1220</v>
      </c>
      <c r="AB24" s="7">
        <f t="shared" si="82"/>
        <v>1230</v>
      </c>
    </row>
    <row r="25" spans="1:28" outlineLevel="1" x14ac:dyDescent="0.2">
      <c r="A25" t="s">
        <v>10</v>
      </c>
      <c r="D25" s="3">
        <v>10</v>
      </c>
      <c r="E25">
        <f>D25</f>
        <v>10</v>
      </c>
      <c r="F25">
        <f>E25</f>
        <v>10</v>
      </c>
      <c r="G25">
        <f t="shared" ref="G25:AB25" si="83">F25</f>
        <v>10</v>
      </c>
      <c r="H25">
        <f t="shared" si="83"/>
        <v>10</v>
      </c>
      <c r="I25">
        <f t="shared" si="83"/>
        <v>10</v>
      </c>
      <c r="J25">
        <f t="shared" si="83"/>
        <v>10</v>
      </c>
      <c r="K25">
        <f t="shared" si="83"/>
        <v>10</v>
      </c>
      <c r="L25">
        <f t="shared" si="83"/>
        <v>10</v>
      </c>
      <c r="M25">
        <f t="shared" si="83"/>
        <v>10</v>
      </c>
      <c r="N25">
        <f t="shared" si="83"/>
        <v>10</v>
      </c>
      <c r="O25">
        <f t="shared" si="83"/>
        <v>10</v>
      </c>
      <c r="P25">
        <f t="shared" si="83"/>
        <v>10</v>
      </c>
      <c r="Q25">
        <f t="shared" si="83"/>
        <v>10</v>
      </c>
      <c r="R25">
        <f t="shared" si="83"/>
        <v>10</v>
      </c>
      <c r="S25">
        <f t="shared" si="83"/>
        <v>10</v>
      </c>
      <c r="T25">
        <f t="shared" si="83"/>
        <v>10</v>
      </c>
      <c r="U25">
        <f t="shared" si="83"/>
        <v>10</v>
      </c>
      <c r="V25">
        <f t="shared" si="83"/>
        <v>10</v>
      </c>
      <c r="W25">
        <f t="shared" si="83"/>
        <v>10</v>
      </c>
      <c r="X25">
        <f t="shared" si="83"/>
        <v>10</v>
      </c>
      <c r="Y25">
        <f t="shared" si="83"/>
        <v>10</v>
      </c>
      <c r="Z25">
        <f t="shared" si="83"/>
        <v>10</v>
      </c>
      <c r="AA25">
        <f t="shared" si="83"/>
        <v>10</v>
      </c>
      <c r="AB25">
        <f t="shared" si="83"/>
        <v>10</v>
      </c>
    </row>
    <row r="26" spans="1:28" outlineLevel="1" x14ac:dyDescent="0.2">
      <c r="A26" t="s">
        <v>6</v>
      </c>
      <c r="D26" s="6"/>
      <c r="E26">
        <f>E24+E25</f>
        <v>1010</v>
      </c>
      <c r="F26">
        <f>F24+F25</f>
        <v>1020</v>
      </c>
      <c r="G26">
        <f t="shared" ref="G26" si="84">G24+G25</f>
        <v>1030</v>
      </c>
      <c r="H26">
        <f t="shared" ref="H26" si="85">H24+H25</f>
        <v>1040</v>
      </c>
      <c r="I26">
        <f t="shared" ref="I26" si="86">I24+I25</f>
        <v>1050</v>
      </c>
      <c r="J26">
        <f t="shared" ref="J26" si="87">J24+J25</f>
        <v>1060</v>
      </c>
      <c r="K26">
        <f t="shared" ref="K26" si="88">K24+K25</f>
        <v>1070</v>
      </c>
      <c r="L26">
        <f t="shared" ref="L26" si="89">L24+L25</f>
        <v>1080</v>
      </c>
      <c r="M26">
        <f t="shared" ref="M26" si="90">M24+M25</f>
        <v>1090</v>
      </c>
      <c r="N26">
        <f t="shared" ref="N26" si="91">N24+N25</f>
        <v>1100</v>
      </c>
      <c r="O26">
        <f t="shared" ref="O26" si="92">O24+O25</f>
        <v>1110</v>
      </c>
      <c r="P26">
        <f t="shared" ref="P26" si="93">P24+P25</f>
        <v>1120</v>
      </c>
      <c r="Q26">
        <f t="shared" ref="Q26" si="94">Q24+Q25</f>
        <v>1130</v>
      </c>
      <c r="R26">
        <f t="shared" ref="R26" si="95">R24+R25</f>
        <v>1140</v>
      </c>
      <c r="S26">
        <f t="shared" ref="S26" si="96">S24+S25</f>
        <v>1150</v>
      </c>
      <c r="T26">
        <f t="shared" ref="T26" si="97">T24+T25</f>
        <v>1160</v>
      </c>
      <c r="U26">
        <f t="shared" ref="U26" si="98">U24+U25</f>
        <v>1170</v>
      </c>
      <c r="V26">
        <f t="shared" ref="V26" si="99">V24+V25</f>
        <v>1180</v>
      </c>
      <c r="W26">
        <f t="shared" ref="W26" si="100">W24+W25</f>
        <v>1190</v>
      </c>
      <c r="X26">
        <f t="shared" ref="X26" si="101">X24+X25</f>
        <v>1200</v>
      </c>
      <c r="Y26">
        <f t="shared" ref="Y26" si="102">Y24+Y25</f>
        <v>1210</v>
      </c>
      <c r="Z26">
        <f t="shared" ref="Z26" si="103">Z24+Z25</f>
        <v>1220</v>
      </c>
      <c r="AA26">
        <f t="shared" ref="AA26" si="104">AA24+AA25</f>
        <v>1230</v>
      </c>
      <c r="AB26">
        <f t="shared" ref="AB26" si="105">AB24+AB25</f>
        <v>1240</v>
      </c>
    </row>
    <row r="27" spans="1:28" outlineLevel="1" x14ac:dyDescent="0.2">
      <c r="A27" t="s">
        <v>7</v>
      </c>
      <c r="D27" s="3">
        <v>2</v>
      </c>
      <c r="E27">
        <f>D27</f>
        <v>2</v>
      </c>
      <c r="F27">
        <f>E27</f>
        <v>2</v>
      </c>
      <c r="G27">
        <f t="shared" ref="G27:AB27" si="106">F27</f>
        <v>2</v>
      </c>
      <c r="H27">
        <f t="shared" si="106"/>
        <v>2</v>
      </c>
      <c r="I27">
        <f t="shared" si="106"/>
        <v>2</v>
      </c>
      <c r="J27">
        <f t="shared" si="106"/>
        <v>2</v>
      </c>
      <c r="K27">
        <f t="shared" si="106"/>
        <v>2</v>
      </c>
      <c r="L27">
        <f t="shared" si="106"/>
        <v>2</v>
      </c>
      <c r="M27">
        <f t="shared" si="106"/>
        <v>2</v>
      </c>
      <c r="N27">
        <f t="shared" si="106"/>
        <v>2</v>
      </c>
      <c r="O27">
        <f t="shared" si="106"/>
        <v>2</v>
      </c>
      <c r="P27">
        <f t="shared" si="106"/>
        <v>2</v>
      </c>
      <c r="Q27">
        <f t="shared" si="106"/>
        <v>2</v>
      </c>
      <c r="R27">
        <f t="shared" si="106"/>
        <v>2</v>
      </c>
      <c r="S27">
        <f t="shared" si="106"/>
        <v>2</v>
      </c>
      <c r="T27">
        <f t="shared" si="106"/>
        <v>2</v>
      </c>
      <c r="U27">
        <f t="shared" si="106"/>
        <v>2</v>
      </c>
      <c r="V27">
        <f t="shared" si="106"/>
        <v>2</v>
      </c>
      <c r="W27">
        <f t="shared" si="106"/>
        <v>2</v>
      </c>
      <c r="X27">
        <f t="shared" si="106"/>
        <v>2</v>
      </c>
      <c r="Y27">
        <f t="shared" si="106"/>
        <v>2</v>
      </c>
      <c r="Z27">
        <f t="shared" si="106"/>
        <v>2</v>
      </c>
      <c r="AA27">
        <f t="shared" si="106"/>
        <v>2</v>
      </c>
      <c r="AB27">
        <f t="shared" si="106"/>
        <v>2</v>
      </c>
    </row>
    <row r="28" spans="1:28" outlineLevel="1" x14ac:dyDescent="0.2">
      <c r="A28" t="s">
        <v>8</v>
      </c>
      <c r="D28" s="6"/>
      <c r="E28">
        <f>E26*E27</f>
        <v>2020</v>
      </c>
      <c r="F28">
        <f>F26*F27</f>
        <v>2040</v>
      </c>
      <c r="G28">
        <f t="shared" ref="G28" si="107">G26*G27</f>
        <v>2060</v>
      </c>
      <c r="H28">
        <f t="shared" ref="H28" si="108">H26*H27</f>
        <v>2080</v>
      </c>
      <c r="I28">
        <f t="shared" ref="I28" si="109">I26*I27</f>
        <v>2100</v>
      </c>
      <c r="J28">
        <f t="shared" ref="J28" si="110">J26*J27</f>
        <v>2120</v>
      </c>
      <c r="K28">
        <f t="shared" ref="K28" si="111">K26*K27</f>
        <v>2140</v>
      </c>
      <c r="L28">
        <f t="shared" ref="L28" si="112">L26*L27</f>
        <v>2160</v>
      </c>
      <c r="M28">
        <f t="shared" ref="M28" si="113">M26*M27</f>
        <v>2180</v>
      </c>
      <c r="N28">
        <f t="shared" ref="N28" si="114">N26*N27</f>
        <v>2200</v>
      </c>
      <c r="O28">
        <f t="shared" ref="O28" si="115">O26*O27</f>
        <v>2220</v>
      </c>
      <c r="P28">
        <f t="shared" ref="P28" si="116">P26*P27</f>
        <v>2240</v>
      </c>
      <c r="Q28">
        <f t="shared" ref="Q28" si="117">Q26*Q27</f>
        <v>2260</v>
      </c>
      <c r="R28">
        <f t="shared" ref="R28" si="118">R26*R27</f>
        <v>2280</v>
      </c>
      <c r="S28">
        <f t="shared" ref="S28" si="119">S26*S27</f>
        <v>2300</v>
      </c>
      <c r="T28">
        <f t="shared" ref="T28" si="120">T26*T27</f>
        <v>2320</v>
      </c>
      <c r="U28">
        <f t="shared" ref="U28" si="121">U26*U27</f>
        <v>2340</v>
      </c>
      <c r="V28">
        <f t="shared" ref="V28" si="122">V26*V27</f>
        <v>2360</v>
      </c>
      <c r="W28">
        <f t="shared" ref="W28" si="123">W26*W27</f>
        <v>2380</v>
      </c>
      <c r="X28">
        <f t="shared" ref="X28" si="124">X26*X27</f>
        <v>2400</v>
      </c>
      <c r="Y28">
        <f t="shared" ref="Y28" si="125">Y26*Y27</f>
        <v>2420</v>
      </c>
      <c r="Z28">
        <f t="shared" ref="Z28" si="126">Z26*Z27</f>
        <v>2440</v>
      </c>
      <c r="AA28">
        <f t="shared" ref="AA28" si="127">AA26*AA27</f>
        <v>2460</v>
      </c>
      <c r="AB28">
        <f t="shared" ref="AB28" si="128">AB26*AB27</f>
        <v>2480</v>
      </c>
    </row>
    <row r="29" spans="1:28" outlineLevel="1" x14ac:dyDescent="0.2">
      <c r="A29" t="s">
        <v>9</v>
      </c>
      <c r="D29" s="9">
        <v>50</v>
      </c>
      <c r="E29" s="13">
        <f>D29</f>
        <v>50</v>
      </c>
      <c r="F29" s="13">
        <f>E29</f>
        <v>50</v>
      </c>
      <c r="G29" s="13">
        <f t="shared" ref="G29:AB29" si="129">F29</f>
        <v>50</v>
      </c>
      <c r="H29" s="13">
        <f t="shared" si="129"/>
        <v>50</v>
      </c>
      <c r="I29" s="13">
        <f t="shared" si="129"/>
        <v>50</v>
      </c>
      <c r="J29" s="13">
        <f t="shared" si="129"/>
        <v>50</v>
      </c>
      <c r="K29" s="13">
        <f t="shared" si="129"/>
        <v>50</v>
      </c>
      <c r="L29" s="13">
        <f t="shared" si="129"/>
        <v>50</v>
      </c>
      <c r="M29" s="13">
        <f t="shared" si="129"/>
        <v>50</v>
      </c>
      <c r="N29" s="13">
        <f t="shared" si="129"/>
        <v>50</v>
      </c>
      <c r="O29" s="13">
        <f t="shared" si="129"/>
        <v>50</v>
      </c>
      <c r="P29" s="13">
        <f t="shared" si="129"/>
        <v>50</v>
      </c>
      <c r="Q29" s="13">
        <f t="shared" si="129"/>
        <v>50</v>
      </c>
      <c r="R29" s="13">
        <f t="shared" si="129"/>
        <v>50</v>
      </c>
      <c r="S29" s="13">
        <f t="shared" si="129"/>
        <v>50</v>
      </c>
      <c r="T29" s="13">
        <f t="shared" si="129"/>
        <v>50</v>
      </c>
      <c r="U29" s="13">
        <f t="shared" si="129"/>
        <v>50</v>
      </c>
      <c r="V29" s="13">
        <f t="shared" si="129"/>
        <v>50</v>
      </c>
      <c r="W29" s="13">
        <f t="shared" si="129"/>
        <v>50</v>
      </c>
      <c r="X29" s="13">
        <f t="shared" si="129"/>
        <v>50</v>
      </c>
      <c r="Y29" s="13">
        <f t="shared" si="129"/>
        <v>50</v>
      </c>
      <c r="Z29" s="13">
        <f t="shared" si="129"/>
        <v>50</v>
      </c>
      <c r="AA29" s="13">
        <f t="shared" si="129"/>
        <v>50</v>
      </c>
      <c r="AB29" s="13">
        <f t="shared" si="129"/>
        <v>50</v>
      </c>
    </row>
    <row r="30" spans="1:28" s="10" customFormat="1" outlineLevel="1" x14ac:dyDescent="0.2">
      <c r="A30" s="5" t="str">
        <f>"Revenue "&amp;A23</f>
        <v>Revenue Product Category 3</v>
      </c>
      <c r="B30" s="5"/>
      <c r="C30" s="5"/>
      <c r="E30" s="11">
        <f>E28*E29</f>
        <v>101000</v>
      </c>
      <c r="F30" s="11">
        <f t="shared" ref="F30" si="130">F28*F29</f>
        <v>102000</v>
      </c>
      <c r="G30" s="11">
        <f t="shared" ref="G30" si="131">G28*G29</f>
        <v>103000</v>
      </c>
      <c r="H30" s="11">
        <f t="shared" ref="H30" si="132">H28*H29</f>
        <v>104000</v>
      </c>
      <c r="I30" s="11">
        <f t="shared" ref="I30" si="133">I28*I29</f>
        <v>105000</v>
      </c>
      <c r="J30" s="11">
        <f t="shared" ref="J30" si="134">J28*J29</f>
        <v>106000</v>
      </c>
      <c r="K30" s="11">
        <f t="shared" ref="K30" si="135">K28*K29</f>
        <v>107000</v>
      </c>
      <c r="L30" s="11">
        <f t="shared" ref="L30" si="136">L28*L29</f>
        <v>108000</v>
      </c>
      <c r="M30" s="11">
        <f t="shared" ref="M30" si="137">M28*M29</f>
        <v>109000</v>
      </c>
      <c r="N30" s="11">
        <f t="shared" ref="N30" si="138">N28*N29</f>
        <v>110000</v>
      </c>
      <c r="O30" s="11">
        <f t="shared" ref="O30" si="139">O28*O29</f>
        <v>111000</v>
      </c>
      <c r="P30" s="11">
        <f t="shared" ref="P30" si="140">P28*P29</f>
        <v>112000</v>
      </c>
      <c r="Q30" s="11">
        <f t="shared" ref="Q30" si="141">Q28*Q29</f>
        <v>113000</v>
      </c>
      <c r="R30" s="11">
        <f t="shared" ref="R30" si="142">R28*R29</f>
        <v>114000</v>
      </c>
      <c r="S30" s="11">
        <f t="shared" ref="S30" si="143">S28*S29</f>
        <v>115000</v>
      </c>
      <c r="T30" s="11">
        <f t="shared" ref="T30" si="144">T28*T29</f>
        <v>116000</v>
      </c>
      <c r="U30" s="11">
        <f t="shared" ref="U30" si="145">U28*U29</f>
        <v>117000</v>
      </c>
      <c r="V30" s="11">
        <f t="shared" ref="V30" si="146">V28*V29</f>
        <v>118000</v>
      </c>
      <c r="W30" s="11">
        <f t="shared" ref="W30" si="147">W28*W29</f>
        <v>119000</v>
      </c>
      <c r="X30" s="11">
        <f t="shared" ref="X30" si="148">X28*X29</f>
        <v>120000</v>
      </c>
      <c r="Y30" s="11">
        <f t="shared" ref="Y30" si="149">Y28*Y29</f>
        <v>121000</v>
      </c>
      <c r="Z30" s="11">
        <f t="shared" ref="Z30" si="150">Z28*Z29</f>
        <v>122000</v>
      </c>
      <c r="AA30" s="11">
        <f t="shared" ref="AA30" si="151">AA28*AA29</f>
        <v>123000</v>
      </c>
      <c r="AB30" s="11">
        <f t="shared" ref="AB30" si="152">AB28*AB29</f>
        <v>124000</v>
      </c>
    </row>
    <row r="31" spans="1:28" outlineLevel="1" x14ac:dyDescent="0.2">
      <c r="A31" s="5" t="s">
        <v>14</v>
      </c>
      <c r="B31" s="5"/>
      <c r="C31" s="5"/>
      <c r="D31" s="5"/>
    </row>
    <row r="32" spans="1:28" s="7" customFormat="1" outlineLevel="1" x14ac:dyDescent="0.2">
      <c r="A32" s="7" t="s">
        <v>11</v>
      </c>
      <c r="D32" s="8">
        <v>1000</v>
      </c>
      <c r="E32" s="7">
        <f>D32</f>
        <v>1000</v>
      </c>
      <c r="F32" s="7">
        <f>E34</f>
        <v>1010</v>
      </c>
      <c r="G32" s="7">
        <f t="shared" ref="G32:AB32" si="153">F34</f>
        <v>1020</v>
      </c>
      <c r="H32" s="7">
        <f t="shared" si="153"/>
        <v>1030</v>
      </c>
      <c r="I32" s="7">
        <f t="shared" si="153"/>
        <v>1040</v>
      </c>
      <c r="J32" s="7">
        <f t="shared" si="153"/>
        <v>1050</v>
      </c>
      <c r="K32" s="7">
        <f t="shared" si="153"/>
        <v>1060</v>
      </c>
      <c r="L32" s="7">
        <f t="shared" si="153"/>
        <v>1070</v>
      </c>
      <c r="M32" s="7">
        <f t="shared" si="153"/>
        <v>1080</v>
      </c>
      <c r="N32" s="7">
        <f t="shared" si="153"/>
        <v>1090</v>
      </c>
      <c r="O32" s="7">
        <f t="shared" si="153"/>
        <v>1100</v>
      </c>
      <c r="P32" s="7">
        <f t="shared" si="153"/>
        <v>1110</v>
      </c>
      <c r="Q32" s="7">
        <f t="shared" si="153"/>
        <v>1120</v>
      </c>
      <c r="R32" s="7">
        <f t="shared" si="153"/>
        <v>1130</v>
      </c>
      <c r="S32" s="7">
        <f t="shared" si="153"/>
        <v>1140</v>
      </c>
      <c r="T32" s="7">
        <f t="shared" si="153"/>
        <v>1150</v>
      </c>
      <c r="U32" s="7">
        <f t="shared" si="153"/>
        <v>1160</v>
      </c>
      <c r="V32" s="7">
        <f t="shared" si="153"/>
        <v>1170</v>
      </c>
      <c r="W32" s="7">
        <f t="shared" si="153"/>
        <v>1180</v>
      </c>
      <c r="X32" s="7">
        <f t="shared" si="153"/>
        <v>1190</v>
      </c>
      <c r="Y32" s="7">
        <f t="shared" si="153"/>
        <v>1200</v>
      </c>
      <c r="Z32" s="7">
        <f t="shared" si="153"/>
        <v>1210</v>
      </c>
      <c r="AA32" s="7">
        <f t="shared" si="153"/>
        <v>1220</v>
      </c>
      <c r="AB32" s="7">
        <f t="shared" si="153"/>
        <v>1230</v>
      </c>
    </row>
    <row r="33" spans="1:28" outlineLevel="1" x14ac:dyDescent="0.2">
      <c r="A33" t="s">
        <v>10</v>
      </c>
      <c r="D33" s="3">
        <v>10</v>
      </c>
      <c r="E33">
        <f>D33</f>
        <v>10</v>
      </c>
      <c r="F33">
        <f>E33</f>
        <v>10</v>
      </c>
      <c r="G33">
        <f t="shared" ref="G33:AB33" si="154">F33</f>
        <v>10</v>
      </c>
      <c r="H33">
        <f t="shared" si="154"/>
        <v>10</v>
      </c>
      <c r="I33">
        <f t="shared" si="154"/>
        <v>10</v>
      </c>
      <c r="J33">
        <f t="shared" si="154"/>
        <v>10</v>
      </c>
      <c r="K33">
        <f t="shared" si="154"/>
        <v>10</v>
      </c>
      <c r="L33">
        <f t="shared" si="154"/>
        <v>10</v>
      </c>
      <c r="M33">
        <f t="shared" si="154"/>
        <v>10</v>
      </c>
      <c r="N33">
        <f t="shared" si="154"/>
        <v>10</v>
      </c>
      <c r="O33">
        <f t="shared" si="154"/>
        <v>10</v>
      </c>
      <c r="P33">
        <f t="shared" si="154"/>
        <v>10</v>
      </c>
      <c r="Q33">
        <f t="shared" si="154"/>
        <v>10</v>
      </c>
      <c r="R33">
        <f t="shared" si="154"/>
        <v>10</v>
      </c>
      <c r="S33">
        <f t="shared" si="154"/>
        <v>10</v>
      </c>
      <c r="T33">
        <f t="shared" si="154"/>
        <v>10</v>
      </c>
      <c r="U33">
        <f t="shared" si="154"/>
        <v>10</v>
      </c>
      <c r="V33">
        <f t="shared" si="154"/>
        <v>10</v>
      </c>
      <c r="W33">
        <f t="shared" si="154"/>
        <v>10</v>
      </c>
      <c r="X33">
        <f t="shared" si="154"/>
        <v>10</v>
      </c>
      <c r="Y33">
        <f t="shared" si="154"/>
        <v>10</v>
      </c>
      <c r="Z33">
        <f t="shared" si="154"/>
        <v>10</v>
      </c>
      <c r="AA33">
        <f t="shared" si="154"/>
        <v>10</v>
      </c>
      <c r="AB33">
        <f t="shared" si="154"/>
        <v>10</v>
      </c>
    </row>
    <row r="34" spans="1:28" outlineLevel="1" x14ac:dyDescent="0.2">
      <c r="A34" t="s">
        <v>6</v>
      </c>
      <c r="D34" s="6"/>
      <c r="E34">
        <f>E32+E33</f>
        <v>1010</v>
      </c>
      <c r="F34">
        <f>F32+F33</f>
        <v>1020</v>
      </c>
      <c r="G34">
        <f t="shared" ref="G34" si="155">G32+G33</f>
        <v>1030</v>
      </c>
      <c r="H34">
        <f t="shared" ref="H34" si="156">H32+H33</f>
        <v>1040</v>
      </c>
      <c r="I34">
        <f t="shared" ref="I34" si="157">I32+I33</f>
        <v>1050</v>
      </c>
      <c r="J34">
        <f t="shared" ref="J34" si="158">J32+J33</f>
        <v>1060</v>
      </c>
      <c r="K34">
        <f t="shared" ref="K34" si="159">K32+K33</f>
        <v>1070</v>
      </c>
      <c r="L34">
        <f t="shared" ref="L34" si="160">L32+L33</f>
        <v>1080</v>
      </c>
      <c r="M34">
        <f t="shared" ref="M34" si="161">M32+M33</f>
        <v>1090</v>
      </c>
      <c r="N34">
        <f t="shared" ref="N34" si="162">N32+N33</f>
        <v>1100</v>
      </c>
      <c r="O34">
        <f t="shared" ref="O34" si="163">O32+O33</f>
        <v>1110</v>
      </c>
      <c r="P34">
        <f t="shared" ref="P34" si="164">P32+P33</f>
        <v>1120</v>
      </c>
      <c r="Q34">
        <f t="shared" ref="Q34" si="165">Q32+Q33</f>
        <v>1130</v>
      </c>
      <c r="R34">
        <f t="shared" ref="R34" si="166">R32+R33</f>
        <v>1140</v>
      </c>
      <c r="S34">
        <f t="shared" ref="S34" si="167">S32+S33</f>
        <v>1150</v>
      </c>
      <c r="T34">
        <f t="shared" ref="T34" si="168">T32+T33</f>
        <v>1160</v>
      </c>
      <c r="U34">
        <f t="shared" ref="U34" si="169">U32+U33</f>
        <v>1170</v>
      </c>
      <c r="V34">
        <f t="shared" ref="V34" si="170">V32+V33</f>
        <v>1180</v>
      </c>
      <c r="W34">
        <f t="shared" ref="W34" si="171">W32+W33</f>
        <v>1190</v>
      </c>
      <c r="X34">
        <f t="shared" ref="X34" si="172">X32+X33</f>
        <v>1200</v>
      </c>
      <c r="Y34">
        <f t="shared" ref="Y34" si="173">Y32+Y33</f>
        <v>1210</v>
      </c>
      <c r="Z34">
        <f t="shared" ref="Z34" si="174">Z32+Z33</f>
        <v>1220</v>
      </c>
      <c r="AA34">
        <f t="shared" ref="AA34" si="175">AA32+AA33</f>
        <v>1230</v>
      </c>
      <c r="AB34">
        <f t="shared" ref="AB34" si="176">AB32+AB33</f>
        <v>1240</v>
      </c>
    </row>
    <row r="35" spans="1:28" outlineLevel="1" x14ac:dyDescent="0.2">
      <c r="A35" t="s">
        <v>7</v>
      </c>
      <c r="D35" s="3">
        <v>2</v>
      </c>
      <c r="E35">
        <f>D35</f>
        <v>2</v>
      </c>
      <c r="F35">
        <f>E35</f>
        <v>2</v>
      </c>
      <c r="G35">
        <f t="shared" ref="G35:AB35" si="177">F35</f>
        <v>2</v>
      </c>
      <c r="H35">
        <f t="shared" si="177"/>
        <v>2</v>
      </c>
      <c r="I35">
        <f t="shared" si="177"/>
        <v>2</v>
      </c>
      <c r="J35">
        <f t="shared" si="177"/>
        <v>2</v>
      </c>
      <c r="K35">
        <f t="shared" si="177"/>
        <v>2</v>
      </c>
      <c r="L35">
        <f t="shared" si="177"/>
        <v>2</v>
      </c>
      <c r="M35">
        <f t="shared" si="177"/>
        <v>2</v>
      </c>
      <c r="N35">
        <f t="shared" si="177"/>
        <v>2</v>
      </c>
      <c r="O35">
        <f t="shared" si="177"/>
        <v>2</v>
      </c>
      <c r="P35">
        <f t="shared" si="177"/>
        <v>2</v>
      </c>
      <c r="Q35">
        <f t="shared" si="177"/>
        <v>2</v>
      </c>
      <c r="R35">
        <f t="shared" si="177"/>
        <v>2</v>
      </c>
      <c r="S35">
        <f t="shared" si="177"/>
        <v>2</v>
      </c>
      <c r="T35">
        <f t="shared" si="177"/>
        <v>2</v>
      </c>
      <c r="U35">
        <f t="shared" si="177"/>
        <v>2</v>
      </c>
      <c r="V35">
        <f t="shared" si="177"/>
        <v>2</v>
      </c>
      <c r="W35">
        <f t="shared" si="177"/>
        <v>2</v>
      </c>
      <c r="X35">
        <f t="shared" si="177"/>
        <v>2</v>
      </c>
      <c r="Y35">
        <f t="shared" si="177"/>
        <v>2</v>
      </c>
      <c r="Z35">
        <f t="shared" si="177"/>
        <v>2</v>
      </c>
      <c r="AA35">
        <f t="shared" si="177"/>
        <v>2</v>
      </c>
      <c r="AB35">
        <f t="shared" si="177"/>
        <v>2</v>
      </c>
    </row>
    <row r="36" spans="1:28" outlineLevel="1" x14ac:dyDescent="0.2">
      <c r="A36" t="s">
        <v>8</v>
      </c>
      <c r="D36" s="6"/>
      <c r="E36">
        <f>E34*E35</f>
        <v>2020</v>
      </c>
      <c r="F36">
        <f>F34*F35</f>
        <v>2040</v>
      </c>
      <c r="G36">
        <f t="shared" ref="G36" si="178">G34*G35</f>
        <v>2060</v>
      </c>
      <c r="H36">
        <f t="shared" ref="H36" si="179">H34*H35</f>
        <v>2080</v>
      </c>
      <c r="I36">
        <f t="shared" ref="I36" si="180">I34*I35</f>
        <v>2100</v>
      </c>
      <c r="J36">
        <f t="shared" ref="J36" si="181">J34*J35</f>
        <v>2120</v>
      </c>
      <c r="K36">
        <f t="shared" ref="K36" si="182">K34*K35</f>
        <v>2140</v>
      </c>
      <c r="L36">
        <f t="shared" ref="L36" si="183">L34*L35</f>
        <v>2160</v>
      </c>
      <c r="M36">
        <f t="shared" ref="M36" si="184">M34*M35</f>
        <v>2180</v>
      </c>
      <c r="N36">
        <f t="shared" ref="N36" si="185">N34*N35</f>
        <v>2200</v>
      </c>
      <c r="O36">
        <f t="shared" ref="O36" si="186">O34*O35</f>
        <v>2220</v>
      </c>
      <c r="P36">
        <f t="shared" ref="P36" si="187">P34*P35</f>
        <v>2240</v>
      </c>
      <c r="Q36">
        <f t="shared" ref="Q36" si="188">Q34*Q35</f>
        <v>2260</v>
      </c>
      <c r="R36">
        <f t="shared" ref="R36" si="189">R34*R35</f>
        <v>2280</v>
      </c>
      <c r="S36">
        <f t="shared" ref="S36" si="190">S34*S35</f>
        <v>2300</v>
      </c>
      <c r="T36">
        <f t="shared" ref="T36" si="191">T34*T35</f>
        <v>2320</v>
      </c>
      <c r="U36">
        <f t="shared" ref="U36" si="192">U34*U35</f>
        <v>2340</v>
      </c>
      <c r="V36">
        <f t="shared" ref="V36" si="193">V34*V35</f>
        <v>2360</v>
      </c>
      <c r="W36">
        <f t="shared" ref="W36" si="194">W34*W35</f>
        <v>2380</v>
      </c>
      <c r="X36">
        <f t="shared" ref="X36" si="195">X34*X35</f>
        <v>2400</v>
      </c>
      <c r="Y36">
        <f t="shared" ref="Y36" si="196">Y34*Y35</f>
        <v>2420</v>
      </c>
      <c r="Z36">
        <f t="shared" ref="Z36" si="197">Z34*Z35</f>
        <v>2440</v>
      </c>
      <c r="AA36">
        <f t="shared" ref="AA36" si="198">AA34*AA35</f>
        <v>2460</v>
      </c>
      <c r="AB36">
        <f t="shared" ref="AB36" si="199">AB34*AB35</f>
        <v>2480</v>
      </c>
    </row>
    <row r="37" spans="1:28" outlineLevel="1" x14ac:dyDescent="0.2">
      <c r="A37" t="s">
        <v>9</v>
      </c>
      <c r="D37" s="9">
        <v>50</v>
      </c>
      <c r="E37" s="13">
        <f>D37</f>
        <v>50</v>
      </c>
      <c r="F37" s="13">
        <f>E37</f>
        <v>50</v>
      </c>
      <c r="G37" s="13">
        <f t="shared" ref="G37:AB37" si="200">F37</f>
        <v>50</v>
      </c>
      <c r="H37" s="13">
        <f t="shared" si="200"/>
        <v>50</v>
      </c>
      <c r="I37" s="13">
        <f t="shared" si="200"/>
        <v>50</v>
      </c>
      <c r="J37" s="13">
        <f t="shared" si="200"/>
        <v>50</v>
      </c>
      <c r="K37" s="13">
        <f t="shared" si="200"/>
        <v>50</v>
      </c>
      <c r="L37" s="13">
        <f t="shared" si="200"/>
        <v>50</v>
      </c>
      <c r="M37" s="13">
        <f t="shared" si="200"/>
        <v>50</v>
      </c>
      <c r="N37" s="13">
        <f t="shared" si="200"/>
        <v>50</v>
      </c>
      <c r="O37" s="13">
        <f t="shared" si="200"/>
        <v>50</v>
      </c>
      <c r="P37" s="13">
        <f t="shared" si="200"/>
        <v>50</v>
      </c>
      <c r="Q37" s="13">
        <f t="shared" si="200"/>
        <v>50</v>
      </c>
      <c r="R37" s="13">
        <f t="shared" si="200"/>
        <v>50</v>
      </c>
      <c r="S37" s="13">
        <f t="shared" si="200"/>
        <v>50</v>
      </c>
      <c r="T37" s="13">
        <f t="shared" si="200"/>
        <v>50</v>
      </c>
      <c r="U37" s="13">
        <f t="shared" si="200"/>
        <v>50</v>
      </c>
      <c r="V37" s="13">
        <f t="shared" si="200"/>
        <v>50</v>
      </c>
      <c r="W37" s="13">
        <f t="shared" si="200"/>
        <v>50</v>
      </c>
      <c r="X37" s="13">
        <f t="shared" si="200"/>
        <v>50</v>
      </c>
      <c r="Y37" s="13">
        <f t="shared" si="200"/>
        <v>50</v>
      </c>
      <c r="Z37" s="13">
        <f t="shared" si="200"/>
        <v>50</v>
      </c>
      <c r="AA37" s="13">
        <f t="shared" si="200"/>
        <v>50</v>
      </c>
      <c r="AB37" s="13">
        <f t="shared" si="200"/>
        <v>50</v>
      </c>
    </row>
    <row r="38" spans="1:28" s="10" customFormat="1" outlineLevel="1" x14ac:dyDescent="0.2">
      <c r="A38" s="5" t="str">
        <f>"Revenue "&amp;A31</f>
        <v>Revenue Product Category 4</v>
      </c>
      <c r="B38" s="5"/>
      <c r="C38" s="5"/>
      <c r="E38" s="11">
        <f>E36*E37</f>
        <v>101000</v>
      </c>
      <c r="F38" s="11">
        <f t="shared" ref="F38" si="201">F36*F37</f>
        <v>102000</v>
      </c>
      <c r="G38" s="11">
        <f t="shared" ref="G38" si="202">G36*G37</f>
        <v>103000</v>
      </c>
      <c r="H38" s="11">
        <f t="shared" ref="H38" si="203">H36*H37</f>
        <v>104000</v>
      </c>
      <c r="I38" s="11">
        <f t="shared" ref="I38" si="204">I36*I37</f>
        <v>105000</v>
      </c>
      <c r="J38" s="11">
        <f t="shared" ref="J38" si="205">J36*J37</f>
        <v>106000</v>
      </c>
      <c r="K38" s="11">
        <f t="shared" ref="K38" si="206">K36*K37</f>
        <v>107000</v>
      </c>
      <c r="L38" s="11">
        <f t="shared" ref="L38" si="207">L36*L37</f>
        <v>108000</v>
      </c>
      <c r="M38" s="11">
        <f t="shared" ref="M38" si="208">M36*M37</f>
        <v>109000</v>
      </c>
      <c r="N38" s="11">
        <f t="shared" ref="N38" si="209">N36*N37</f>
        <v>110000</v>
      </c>
      <c r="O38" s="11">
        <f t="shared" ref="O38" si="210">O36*O37</f>
        <v>111000</v>
      </c>
      <c r="P38" s="11">
        <f t="shared" ref="P38" si="211">P36*P37</f>
        <v>112000</v>
      </c>
      <c r="Q38" s="11">
        <f t="shared" ref="Q38" si="212">Q36*Q37</f>
        <v>113000</v>
      </c>
      <c r="R38" s="11">
        <f t="shared" ref="R38" si="213">R36*R37</f>
        <v>114000</v>
      </c>
      <c r="S38" s="11">
        <f t="shared" ref="S38" si="214">S36*S37</f>
        <v>115000</v>
      </c>
      <c r="T38" s="11">
        <f t="shared" ref="T38" si="215">T36*T37</f>
        <v>116000</v>
      </c>
      <c r="U38" s="11">
        <f t="shared" ref="U38" si="216">U36*U37</f>
        <v>117000</v>
      </c>
      <c r="V38" s="11">
        <f t="shared" ref="V38" si="217">V36*V37</f>
        <v>118000</v>
      </c>
      <c r="W38" s="11">
        <f t="shared" ref="W38" si="218">W36*W37</f>
        <v>119000</v>
      </c>
      <c r="X38" s="11">
        <f t="shared" ref="X38" si="219">X36*X37</f>
        <v>120000</v>
      </c>
      <c r="Y38" s="11">
        <f t="shared" ref="Y38" si="220">Y36*Y37</f>
        <v>121000</v>
      </c>
      <c r="Z38" s="11">
        <f t="shared" ref="Z38" si="221">Z36*Z37</f>
        <v>122000</v>
      </c>
      <c r="AA38" s="11">
        <f t="shared" ref="AA38" si="222">AA36*AA37</f>
        <v>123000</v>
      </c>
      <c r="AB38" s="11">
        <f t="shared" ref="AB38" si="223">AB36*AB37</f>
        <v>124000</v>
      </c>
    </row>
    <row r="39" spans="1:28" s="14" customFormat="1" outlineLevel="1" x14ac:dyDescent="0.2">
      <c r="A39" s="16"/>
      <c r="B39" s="16"/>
      <c r="C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28" s="5" customFormat="1" outlineLevel="1" x14ac:dyDescent="0.2">
      <c r="A40" s="5" t="s">
        <v>23</v>
      </c>
      <c r="E40" s="17">
        <f>SUM(E14,E22,E30,E38)</f>
        <v>404000</v>
      </c>
      <c r="F40" s="17">
        <f t="shared" ref="F40:AB40" si="224">SUM(F14,F22,F30,F38)</f>
        <v>408000</v>
      </c>
      <c r="G40" s="17">
        <f t="shared" si="224"/>
        <v>412000</v>
      </c>
      <c r="H40" s="17">
        <f t="shared" si="224"/>
        <v>416000</v>
      </c>
      <c r="I40" s="17">
        <f t="shared" si="224"/>
        <v>420000</v>
      </c>
      <c r="J40" s="17">
        <f t="shared" si="224"/>
        <v>424000</v>
      </c>
      <c r="K40" s="17">
        <f t="shared" si="224"/>
        <v>428000</v>
      </c>
      <c r="L40" s="17">
        <f t="shared" si="224"/>
        <v>432000</v>
      </c>
      <c r="M40" s="17">
        <f t="shared" si="224"/>
        <v>436000</v>
      </c>
      <c r="N40" s="17">
        <f t="shared" si="224"/>
        <v>440000</v>
      </c>
      <c r="O40" s="17">
        <f t="shared" si="224"/>
        <v>444000</v>
      </c>
      <c r="P40" s="17">
        <f t="shared" si="224"/>
        <v>448000</v>
      </c>
      <c r="Q40" s="17">
        <f t="shared" si="224"/>
        <v>452000</v>
      </c>
      <c r="R40" s="17">
        <f t="shared" si="224"/>
        <v>456000</v>
      </c>
      <c r="S40" s="17">
        <f t="shared" si="224"/>
        <v>460000</v>
      </c>
      <c r="T40" s="17">
        <f t="shared" si="224"/>
        <v>464000</v>
      </c>
      <c r="U40" s="17">
        <f t="shared" si="224"/>
        <v>468000</v>
      </c>
      <c r="V40" s="17">
        <f t="shared" si="224"/>
        <v>472000</v>
      </c>
      <c r="W40" s="17">
        <f t="shared" si="224"/>
        <v>476000</v>
      </c>
      <c r="X40" s="17">
        <f t="shared" si="224"/>
        <v>480000</v>
      </c>
      <c r="Y40" s="17">
        <f t="shared" si="224"/>
        <v>484000</v>
      </c>
      <c r="Z40" s="17">
        <f t="shared" si="224"/>
        <v>488000</v>
      </c>
      <c r="AA40" s="17">
        <f t="shared" si="224"/>
        <v>492000</v>
      </c>
      <c r="AB40" s="17">
        <f t="shared" si="224"/>
        <v>496000</v>
      </c>
    </row>
    <row r="41" spans="1:28" s="5" customFormat="1" outlineLevel="1" x14ac:dyDescent="0.2"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outlineLevel="1" x14ac:dyDescent="0.2">
      <c r="A42" s="4" t="s">
        <v>24</v>
      </c>
      <c r="B42" s="4"/>
      <c r="C42" s="4"/>
      <c r="D42" s="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6" customFormat="1" outlineLevel="1" x14ac:dyDescent="0.2">
      <c r="A43" s="12" t="s">
        <v>20</v>
      </c>
      <c r="B43" s="12"/>
      <c r="C43" s="12"/>
      <c r="D43" s="12"/>
    </row>
    <row r="44" spans="1:28" outlineLevel="1" x14ac:dyDescent="0.2">
      <c r="A44" t="s">
        <v>15</v>
      </c>
      <c r="D44" s="18">
        <v>0.5</v>
      </c>
      <c r="E44" s="13">
        <f>E14*$D44</f>
        <v>50500</v>
      </c>
      <c r="F44" s="13">
        <f t="shared" ref="F44:AB44" si="225">F14*$D44</f>
        <v>51000</v>
      </c>
      <c r="G44" s="13">
        <f t="shared" si="225"/>
        <v>51500</v>
      </c>
      <c r="H44" s="13">
        <f t="shared" si="225"/>
        <v>52000</v>
      </c>
      <c r="I44" s="13">
        <f t="shared" si="225"/>
        <v>52500</v>
      </c>
      <c r="J44" s="13">
        <f t="shared" si="225"/>
        <v>53000</v>
      </c>
      <c r="K44" s="13">
        <f t="shared" si="225"/>
        <v>53500</v>
      </c>
      <c r="L44" s="13">
        <f t="shared" si="225"/>
        <v>54000</v>
      </c>
      <c r="M44" s="13">
        <f t="shared" si="225"/>
        <v>54500</v>
      </c>
      <c r="N44" s="13">
        <f t="shared" si="225"/>
        <v>55000</v>
      </c>
      <c r="O44" s="13">
        <f t="shared" si="225"/>
        <v>55500</v>
      </c>
      <c r="P44" s="13">
        <f t="shared" si="225"/>
        <v>56000</v>
      </c>
      <c r="Q44" s="13">
        <f t="shared" si="225"/>
        <v>56500</v>
      </c>
      <c r="R44" s="13">
        <f t="shared" si="225"/>
        <v>57000</v>
      </c>
      <c r="S44" s="13">
        <f t="shared" si="225"/>
        <v>57500</v>
      </c>
      <c r="T44" s="13">
        <f t="shared" si="225"/>
        <v>58000</v>
      </c>
      <c r="U44" s="13">
        <f t="shared" si="225"/>
        <v>58500</v>
      </c>
      <c r="V44" s="13">
        <f t="shared" si="225"/>
        <v>59000</v>
      </c>
      <c r="W44" s="13">
        <f t="shared" si="225"/>
        <v>59500</v>
      </c>
      <c r="X44" s="13">
        <f t="shared" si="225"/>
        <v>60000</v>
      </c>
      <c r="Y44" s="13">
        <f t="shared" si="225"/>
        <v>60500</v>
      </c>
      <c r="Z44" s="13">
        <f t="shared" si="225"/>
        <v>61000</v>
      </c>
      <c r="AA44" s="13">
        <f t="shared" si="225"/>
        <v>61500</v>
      </c>
      <c r="AB44" s="13">
        <f t="shared" si="225"/>
        <v>62000</v>
      </c>
    </row>
    <row r="45" spans="1:28" outlineLevel="1" x14ac:dyDescent="0.2">
      <c r="A45" t="s">
        <v>16</v>
      </c>
      <c r="D45" s="18">
        <v>0.45</v>
      </c>
      <c r="E45" s="13">
        <f>E22*$D45</f>
        <v>45450</v>
      </c>
      <c r="F45" s="13">
        <f t="shared" ref="F45:AB45" si="226">F22*$D45</f>
        <v>45900</v>
      </c>
      <c r="G45" s="13">
        <f t="shared" si="226"/>
        <v>46350</v>
      </c>
      <c r="H45" s="13">
        <f t="shared" si="226"/>
        <v>46800</v>
      </c>
      <c r="I45" s="13">
        <f t="shared" si="226"/>
        <v>47250</v>
      </c>
      <c r="J45" s="13">
        <f t="shared" si="226"/>
        <v>47700</v>
      </c>
      <c r="K45" s="13">
        <f t="shared" si="226"/>
        <v>48150</v>
      </c>
      <c r="L45" s="13">
        <f t="shared" si="226"/>
        <v>48600</v>
      </c>
      <c r="M45" s="13">
        <f t="shared" si="226"/>
        <v>49050</v>
      </c>
      <c r="N45" s="13">
        <f t="shared" si="226"/>
        <v>49500</v>
      </c>
      <c r="O45" s="13">
        <f t="shared" si="226"/>
        <v>49950</v>
      </c>
      <c r="P45" s="13">
        <f t="shared" si="226"/>
        <v>50400</v>
      </c>
      <c r="Q45" s="13">
        <f t="shared" si="226"/>
        <v>50850</v>
      </c>
      <c r="R45" s="13">
        <f t="shared" si="226"/>
        <v>51300</v>
      </c>
      <c r="S45" s="13">
        <f t="shared" si="226"/>
        <v>51750</v>
      </c>
      <c r="T45" s="13">
        <f t="shared" si="226"/>
        <v>52200</v>
      </c>
      <c r="U45" s="13">
        <f t="shared" si="226"/>
        <v>52650</v>
      </c>
      <c r="V45" s="13">
        <f t="shared" si="226"/>
        <v>53100</v>
      </c>
      <c r="W45" s="13">
        <f t="shared" si="226"/>
        <v>53550</v>
      </c>
      <c r="X45" s="13">
        <f t="shared" si="226"/>
        <v>54000</v>
      </c>
      <c r="Y45" s="13">
        <f t="shared" si="226"/>
        <v>54450</v>
      </c>
      <c r="Z45" s="13">
        <f t="shared" si="226"/>
        <v>54900</v>
      </c>
      <c r="AA45" s="13">
        <f t="shared" si="226"/>
        <v>55350</v>
      </c>
      <c r="AB45" s="13">
        <f t="shared" si="226"/>
        <v>55800</v>
      </c>
    </row>
    <row r="46" spans="1:28" outlineLevel="1" x14ac:dyDescent="0.2">
      <c r="A46" t="s">
        <v>17</v>
      </c>
      <c r="D46" s="18">
        <v>0.4</v>
      </c>
      <c r="E46" s="13">
        <f>E30*$D46</f>
        <v>40400</v>
      </c>
      <c r="F46" s="13">
        <f t="shared" ref="F46:AB46" si="227">F30*$D46</f>
        <v>40800</v>
      </c>
      <c r="G46" s="13">
        <f t="shared" si="227"/>
        <v>41200</v>
      </c>
      <c r="H46" s="13">
        <f t="shared" si="227"/>
        <v>41600</v>
      </c>
      <c r="I46" s="13">
        <f t="shared" si="227"/>
        <v>42000</v>
      </c>
      <c r="J46" s="13">
        <f t="shared" si="227"/>
        <v>42400</v>
      </c>
      <c r="K46" s="13">
        <f t="shared" si="227"/>
        <v>42800</v>
      </c>
      <c r="L46" s="13">
        <f t="shared" si="227"/>
        <v>43200</v>
      </c>
      <c r="M46" s="13">
        <f t="shared" si="227"/>
        <v>43600</v>
      </c>
      <c r="N46" s="13">
        <f t="shared" si="227"/>
        <v>44000</v>
      </c>
      <c r="O46" s="13">
        <f t="shared" si="227"/>
        <v>44400</v>
      </c>
      <c r="P46" s="13">
        <f t="shared" si="227"/>
        <v>44800</v>
      </c>
      <c r="Q46" s="13">
        <f t="shared" si="227"/>
        <v>45200</v>
      </c>
      <c r="R46" s="13">
        <f t="shared" si="227"/>
        <v>45600</v>
      </c>
      <c r="S46" s="13">
        <f t="shared" si="227"/>
        <v>46000</v>
      </c>
      <c r="T46" s="13">
        <f t="shared" si="227"/>
        <v>46400</v>
      </c>
      <c r="U46" s="13">
        <f t="shared" si="227"/>
        <v>46800</v>
      </c>
      <c r="V46" s="13">
        <f t="shared" si="227"/>
        <v>47200</v>
      </c>
      <c r="W46" s="13">
        <f t="shared" si="227"/>
        <v>47600</v>
      </c>
      <c r="X46" s="13">
        <f t="shared" si="227"/>
        <v>48000</v>
      </c>
      <c r="Y46" s="13">
        <f t="shared" si="227"/>
        <v>48400</v>
      </c>
      <c r="Z46" s="13">
        <f t="shared" si="227"/>
        <v>48800</v>
      </c>
      <c r="AA46" s="13">
        <f t="shared" si="227"/>
        <v>49200</v>
      </c>
      <c r="AB46" s="13">
        <f t="shared" si="227"/>
        <v>49600</v>
      </c>
    </row>
    <row r="47" spans="1:28" outlineLevel="1" x14ac:dyDescent="0.2">
      <c r="A47" t="s">
        <v>18</v>
      </c>
      <c r="D47" s="18">
        <v>0.35</v>
      </c>
      <c r="E47" s="13">
        <f>E38*$D47</f>
        <v>35350</v>
      </c>
      <c r="F47" s="13">
        <f t="shared" ref="F47:AB47" si="228">F38*$D47</f>
        <v>35700</v>
      </c>
      <c r="G47" s="13">
        <f t="shared" si="228"/>
        <v>36050</v>
      </c>
      <c r="H47" s="13">
        <f t="shared" si="228"/>
        <v>36400</v>
      </c>
      <c r="I47" s="13">
        <f t="shared" si="228"/>
        <v>36750</v>
      </c>
      <c r="J47" s="13">
        <f t="shared" si="228"/>
        <v>37100</v>
      </c>
      <c r="K47" s="13">
        <f t="shared" si="228"/>
        <v>37450</v>
      </c>
      <c r="L47" s="13">
        <f t="shared" si="228"/>
        <v>37800</v>
      </c>
      <c r="M47" s="13">
        <f t="shared" si="228"/>
        <v>38150</v>
      </c>
      <c r="N47" s="13">
        <f t="shared" si="228"/>
        <v>38500</v>
      </c>
      <c r="O47" s="13">
        <f t="shared" si="228"/>
        <v>38850</v>
      </c>
      <c r="P47" s="13">
        <f t="shared" si="228"/>
        <v>39200</v>
      </c>
      <c r="Q47" s="13">
        <f t="shared" si="228"/>
        <v>39550</v>
      </c>
      <c r="R47" s="13">
        <f t="shared" si="228"/>
        <v>39900</v>
      </c>
      <c r="S47" s="13">
        <f t="shared" si="228"/>
        <v>40250</v>
      </c>
      <c r="T47" s="13">
        <f t="shared" si="228"/>
        <v>40600</v>
      </c>
      <c r="U47" s="13">
        <f t="shared" si="228"/>
        <v>40950</v>
      </c>
      <c r="V47" s="13">
        <f t="shared" si="228"/>
        <v>41300</v>
      </c>
      <c r="W47" s="13">
        <f t="shared" si="228"/>
        <v>41650</v>
      </c>
      <c r="X47" s="13">
        <f t="shared" si="228"/>
        <v>42000</v>
      </c>
      <c r="Y47" s="13">
        <f t="shared" si="228"/>
        <v>42350</v>
      </c>
      <c r="Z47" s="13">
        <f t="shared" si="228"/>
        <v>42700</v>
      </c>
      <c r="AA47" s="13">
        <f t="shared" si="228"/>
        <v>43050</v>
      </c>
      <c r="AB47" s="13">
        <f t="shared" si="228"/>
        <v>43400</v>
      </c>
    </row>
    <row r="48" spans="1:28" outlineLevel="1" x14ac:dyDescent="0.2">
      <c r="D48" s="20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outlineLevel="1" x14ac:dyDescent="0.2"/>
    <row r="50" spans="1:28" outlineLevel="1" x14ac:dyDescent="0.2">
      <c r="A50" s="5" t="s">
        <v>21</v>
      </c>
      <c r="B50" s="5"/>
      <c r="C50" s="5"/>
      <c r="D50" s="18">
        <v>0.1</v>
      </c>
      <c r="E50" s="13">
        <f>$D50*E$40</f>
        <v>40400</v>
      </c>
      <c r="F50" s="13">
        <f t="shared" ref="F50:AB51" si="229">$D50*F$40</f>
        <v>40800</v>
      </c>
      <c r="G50" s="13">
        <f t="shared" si="229"/>
        <v>41200</v>
      </c>
      <c r="H50" s="13">
        <f t="shared" si="229"/>
        <v>41600</v>
      </c>
      <c r="I50" s="13">
        <f t="shared" si="229"/>
        <v>42000</v>
      </c>
      <c r="J50" s="13">
        <f t="shared" si="229"/>
        <v>42400</v>
      </c>
      <c r="K50" s="13">
        <f t="shared" si="229"/>
        <v>42800</v>
      </c>
      <c r="L50" s="13">
        <f t="shared" si="229"/>
        <v>43200</v>
      </c>
      <c r="M50" s="13">
        <f t="shared" si="229"/>
        <v>43600</v>
      </c>
      <c r="N50" s="13">
        <f t="shared" si="229"/>
        <v>44000</v>
      </c>
      <c r="O50" s="13">
        <f t="shared" si="229"/>
        <v>44400</v>
      </c>
      <c r="P50" s="13">
        <f t="shared" si="229"/>
        <v>44800</v>
      </c>
      <c r="Q50" s="13">
        <f t="shared" si="229"/>
        <v>45200</v>
      </c>
      <c r="R50" s="13">
        <f t="shared" si="229"/>
        <v>45600</v>
      </c>
      <c r="S50" s="13">
        <f t="shared" si="229"/>
        <v>46000</v>
      </c>
      <c r="T50" s="13">
        <f t="shared" si="229"/>
        <v>46400</v>
      </c>
      <c r="U50" s="13">
        <f t="shared" si="229"/>
        <v>46800</v>
      </c>
      <c r="V50" s="13">
        <f t="shared" si="229"/>
        <v>47200</v>
      </c>
      <c r="W50" s="13">
        <f t="shared" si="229"/>
        <v>47600</v>
      </c>
      <c r="X50" s="13">
        <f t="shared" si="229"/>
        <v>48000</v>
      </c>
      <c r="Y50" s="13">
        <f t="shared" si="229"/>
        <v>48400</v>
      </c>
      <c r="Z50" s="13">
        <f t="shared" si="229"/>
        <v>48800</v>
      </c>
      <c r="AA50" s="13">
        <f t="shared" si="229"/>
        <v>49200</v>
      </c>
      <c r="AB50" s="13">
        <f t="shared" si="229"/>
        <v>49600</v>
      </c>
    </row>
    <row r="51" spans="1:28" outlineLevel="1" x14ac:dyDescent="0.2">
      <c r="A51" s="5" t="s">
        <v>22</v>
      </c>
      <c r="B51" s="5"/>
      <c r="C51" s="5"/>
      <c r="D51" s="18">
        <v>0.03</v>
      </c>
      <c r="E51" s="13">
        <f>$D51*E$40</f>
        <v>12120</v>
      </c>
      <c r="F51" s="13">
        <f t="shared" si="229"/>
        <v>12240</v>
      </c>
      <c r="G51" s="13">
        <f t="shared" si="229"/>
        <v>12360</v>
      </c>
      <c r="H51" s="13">
        <f t="shared" si="229"/>
        <v>12480</v>
      </c>
      <c r="I51" s="13">
        <f t="shared" si="229"/>
        <v>12600</v>
      </c>
      <c r="J51" s="13">
        <f t="shared" si="229"/>
        <v>12720</v>
      </c>
      <c r="K51" s="13">
        <f t="shared" si="229"/>
        <v>12840</v>
      </c>
      <c r="L51" s="13">
        <f t="shared" si="229"/>
        <v>12960</v>
      </c>
      <c r="M51" s="13">
        <f t="shared" si="229"/>
        <v>13080</v>
      </c>
      <c r="N51" s="13">
        <f t="shared" si="229"/>
        <v>13200</v>
      </c>
      <c r="O51" s="13">
        <f t="shared" si="229"/>
        <v>13320</v>
      </c>
      <c r="P51" s="13">
        <f t="shared" si="229"/>
        <v>13440</v>
      </c>
      <c r="Q51" s="13">
        <f t="shared" si="229"/>
        <v>13560</v>
      </c>
      <c r="R51" s="13">
        <f t="shared" si="229"/>
        <v>13680</v>
      </c>
      <c r="S51" s="13">
        <f t="shared" si="229"/>
        <v>13800</v>
      </c>
      <c r="T51" s="13">
        <f t="shared" si="229"/>
        <v>13920</v>
      </c>
      <c r="U51" s="13">
        <f t="shared" si="229"/>
        <v>14040</v>
      </c>
      <c r="V51" s="13">
        <f t="shared" si="229"/>
        <v>14160</v>
      </c>
      <c r="W51" s="13">
        <f t="shared" si="229"/>
        <v>14280</v>
      </c>
      <c r="X51" s="13">
        <f t="shared" si="229"/>
        <v>14400</v>
      </c>
      <c r="Y51" s="13">
        <f t="shared" si="229"/>
        <v>14520</v>
      </c>
      <c r="Z51" s="13">
        <f t="shared" si="229"/>
        <v>14640</v>
      </c>
      <c r="AA51" s="13">
        <f t="shared" si="229"/>
        <v>14760</v>
      </c>
      <c r="AB51" s="13">
        <f t="shared" si="229"/>
        <v>14880</v>
      </c>
    </row>
    <row r="52" spans="1:28" outlineLevel="1" x14ac:dyDescent="0.2"/>
    <row r="53" spans="1:28" outlineLevel="1" x14ac:dyDescent="0.2">
      <c r="A53" s="4" t="s">
        <v>19</v>
      </c>
      <c r="B53" s="4"/>
      <c r="C53" s="4"/>
      <c r="D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outlineLevel="1" x14ac:dyDescent="0.2">
      <c r="A54" s="5" t="s">
        <v>25</v>
      </c>
      <c r="B54" s="5"/>
      <c r="C54" s="5"/>
    </row>
    <row r="55" spans="1:28" outlineLevel="1" x14ac:dyDescent="0.2">
      <c r="A55" t="s">
        <v>26</v>
      </c>
      <c r="D55" s="9">
        <v>4000</v>
      </c>
      <c r="E55" s="13">
        <f t="shared" ref="E55:AB55" si="230">D55</f>
        <v>4000</v>
      </c>
      <c r="F55" s="13">
        <f t="shared" si="230"/>
        <v>4000</v>
      </c>
      <c r="G55" s="13">
        <f t="shared" si="230"/>
        <v>4000</v>
      </c>
      <c r="H55" s="13">
        <f t="shared" si="230"/>
        <v>4000</v>
      </c>
      <c r="I55" s="13">
        <f t="shared" si="230"/>
        <v>4000</v>
      </c>
      <c r="J55" s="13">
        <f t="shared" si="230"/>
        <v>4000</v>
      </c>
      <c r="K55" s="13">
        <f t="shared" si="230"/>
        <v>4000</v>
      </c>
      <c r="L55" s="13">
        <f t="shared" si="230"/>
        <v>4000</v>
      </c>
      <c r="M55" s="13">
        <f t="shared" si="230"/>
        <v>4000</v>
      </c>
      <c r="N55" s="13">
        <f t="shared" si="230"/>
        <v>4000</v>
      </c>
      <c r="O55" s="13">
        <f t="shared" si="230"/>
        <v>4000</v>
      </c>
      <c r="P55" s="13">
        <f t="shared" si="230"/>
        <v>4000</v>
      </c>
      <c r="Q55" s="13">
        <f t="shared" si="230"/>
        <v>4000</v>
      </c>
      <c r="R55" s="13">
        <f t="shared" si="230"/>
        <v>4000</v>
      </c>
      <c r="S55" s="13">
        <f t="shared" si="230"/>
        <v>4000</v>
      </c>
      <c r="T55" s="13">
        <f t="shared" si="230"/>
        <v>4000</v>
      </c>
      <c r="U55" s="13">
        <f t="shared" si="230"/>
        <v>4000</v>
      </c>
      <c r="V55" s="13">
        <f t="shared" si="230"/>
        <v>4000</v>
      </c>
      <c r="W55" s="13">
        <f t="shared" si="230"/>
        <v>4000</v>
      </c>
      <c r="X55" s="13">
        <f t="shared" si="230"/>
        <v>4000</v>
      </c>
      <c r="Y55" s="13">
        <f t="shared" si="230"/>
        <v>4000</v>
      </c>
      <c r="Z55" s="13">
        <f t="shared" si="230"/>
        <v>4000</v>
      </c>
      <c r="AA55" s="13">
        <f t="shared" si="230"/>
        <v>4000</v>
      </c>
      <c r="AB55" s="13">
        <f t="shared" si="230"/>
        <v>4000</v>
      </c>
    </row>
    <row r="56" spans="1:28" outlineLevel="1" x14ac:dyDescent="0.2">
      <c r="A56" t="s">
        <v>27</v>
      </c>
      <c r="D56" s="9">
        <v>1000</v>
      </c>
      <c r="E56" s="13">
        <f t="shared" ref="E56:AB56" si="231">D56</f>
        <v>1000</v>
      </c>
      <c r="F56" s="13">
        <f t="shared" si="231"/>
        <v>1000</v>
      </c>
      <c r="G56" s="13">
        <f t="shared" si="231"/>
        <v>1000</v>
      </c>
      <c r="H56" s="13">
        <f t="shared" si="231"/>
        <v>1000</v>
      </c>
      <c r="I56" s="13">
        <f t="shared" si="231"/>
        <v>1000</v>
      </c>
      <c r="J56" s="13">
        <f t="shared" si="231"/>
        <v>1000</v>
      </c>
      <c r="K56" s="13">
        <f t="shared" si="231"/>
        <v>1000</v>
      </c>
      <c r="L56" s="13">
        <f t="shared" si="231"/>
        <v>1000</v>
      </c>
      <c r="M56" s="13">
        <f t="shared" si="231"/>
        <v>1000</v>
      </c>
      <c r="N56" s="13">
        <f t="shared" si="231"/>
        <v>1000</v>
      </c>
      <c r="O56" s="13">
        <f t="shared" si="231"/>
        <v>1000</v>
      </c>
      <c r="P56" s="13">
        <f t="shared" si="231"/>
        <v>1000</v>
      </c>
      <c r="Q56" s="13">
        <f t="shared" si="231"/>
        <v>1000</v>
      </c>
      <c r="R56" s="13">
        <f t="shared" si="231"/>
        <v>1000</v>
      </c>
      <c r="S56" s="13">
        <f t="shared" si="231"/>
        <v>1000</v>
      </c>
      <c r="T56" s="13">
        <f t="shared" si="231"/>
        <v>1000</v>
      </c>
      <c r="U56" s="13">
        <f t="shared" si="231"/>
        <v>1000</v>
      </c>
      <c r="V56" s="13">
        <f t="shared" si="231"/>
        <v>1000</v>
      </c>
      <c r="W56" s="13">
        <f t="shared" si="231"/>
        <v>1000</v>
      </c>
      <c r="X56" s="13">
        <f t="shared" si="231"/>
        <v>1000</v>
      </c>
      <c r="Y56" s="13">
        <f t="shared" si="231"/>
        <v>1000</v>
      </c>
      <c r="Z56" s="13">
        <f t="shared" si="231"/>
        <v>1000</v>
      </c>
      <c r="AA56" s="13">
        <f t="shared" si="231"/>
        <v>1000</v>
      </c>
      <c r="AB56" s="13">
        <f t="shared" si="231"/>
        <v>1000</v>
      </c>
    </row>
    <row r="57" spans="1:28" outlineLevel="1" x14ac:dyDescent="0.2">
      <c r="A57" t="s">
        <v>28</v>
      </c>
      <c r="D57" s="9">
        <v>200</v>
      </c>
      <c r="E57" s="13">
        <f t="shared" ref="E57:AB57" si="232">D57</f>
        <v>200</v>
      </c>
      <c r="F57" s="13">
        <f t="shared" si="232"/>
        <v>200</v>
      </c>
      <c r="G57" s="13">
        <f t="shared" si="232"/>
        <v>200</v>
      </c>
      <c r="H57" s="13">
        <f t="shared" si="232"/>
        <v>200</v>
      </c>
      <c r="I57" s="13">
        <f t="shared" si="232"/>
        <v>200</v>
      </c>
      <c r="J57" s="13">
        <f t="shared" si="232"/>
        <v>200</v>
      </c>
      <c r="K57" s="13">
        <f t="shared" si="232"/>
        <v>200</v>
      </c>
      <c r="L57" s="13">
        <f t="shared" si="232"/>
        <v>200</v>
      </c>
      <c r="M57" s="13">
        <f t="shared" si="232"/>
        <v>200</v>
      </c>
      <c r="N57" s="13">
        <f t="shared" si="232"/>
        <v>200</v>
      </c>
      <c r="O57" s="13">
        <f t="shared" si="232"/>
        <v>200</v>
      </c>
      <c r="P57" s="13">
        <f t="shared" si="232"/>
        <v>200</v>
      </c>
      <c r="Q57" s="13">
        <f t="shared" si="232"/>
        <v>200</v>
      </c>
      <c r="R57" s="13">
        <f t="shared" si="232"/>
        <v>200</v>
      </c>
      <c r="S57" s="13">
        <f t="shared" si="232"/>
        <v>200</v>
      </c>
      <c r="T57" s="13">
        <f t="shared" si="232"/>
        <v>200</v>
      </c>
      <c r="U57" s="13">
        <f t="shared" si="232"/>
        <v>200</v>
      </c>
      <c r="V57" s="13">
        <f t="shared" si="232"/>
        <v>200</v>
      </c>
      <c r="W57" s="13">
        <f t="shared" si="232"/>
        <v>200</v>
      </c>
      <c r="X57" s="13">
        <f t="shared" si="232"/>
        <v>200</v>
      </c>
      <c r="Y57" s="13">
        <f t="shared" si="232"/>
        <v>200</v>
      </c>
      <c r="Z57" s="13">
        <f t="shared" si="232"/>
        <v>200</v>
      </c>
      <c r="AA57" s="13">
        <f t="shared" si="232"/>
        <v>200</v>
      </c>
      <c r="AB57" s="13">
        <f t="shared" si="232"/>
        <v>200</v>
      </c>
    </row>
    <row r="58" spans="1:28" outlineLevel="1" x14ac:dyDescent="0.2">
      <c r="A58" t="s">
        <v>29</v>
      </c>
      <c r="D58" s="9">
        <v>500</v>
      </c>
      <c r="E58" s="13">
        <f t="shared" ref="E58:AB58" si="233">D58</f>
        <v>500</v>
      </c>
      <c r="F58" s="13">
        <f t="shared" si="233"/>
        <v>500</v>
      </c>
      <c r="G58" s="13">
        <f t="shared" si="233"/>
        <v>500</v>
      </c>
      <c r="H58" s="13">
        <f t="shared" si="233"/>
        <v>500</v>
      </c>
      <c r="I58" s="13">
        <f t="shared" si="233"/>
        <v>500</v>
      </c>
      <c r="J58" s="13">
        <f t="shared" si="233"/>
        <v>500</v>
      </c>
      <c r="K58" s="13">
        <f t="shared" si="233"/>
        <v>500</v>
      </c>
      <c r="L58" s="13">
        <f t="shared" si="233"/>
        <v>500</v>
      </c>
      <c r="M58" s="13">
        <f t="shared" si="233"/>
        <v>500</v>
      </c>
      <c r="N58" s="13">
        <f t="shared" si="233"/>
        <v>500</v>
      </c>
      <c r="O58" s="13">
        <f t="shared" si="233"/>
        <v>500</v>
      </c>
      <c r="P58" s="13">
        <f t="shared" si="233"/>
        <v>500</v>
      </c>
      <c r="Q58" s="13">
        <f t="shared" si="233"/>
        <v>500</v>
      </c>
      <c r="R58" s="13">
        <f t="shared" si="233"/>
        <v>500</v>
      </c>
      <c r="S58" s="13">
        <f t="shared" si="233"/>
        <v>500</v>
      </c>
      <c r="T58" s="13">
        <f t="shared" si="233"/>
        <v>500</v>
      </c>
      <c r="U58" s="13">
        <f t="shared" si="233"/>
        <v>500</v>
      </c>
      <c r="V58" s="13">
        <f t="shared" si="233"/>
        <v>500</v>
      </c>
      <c r="W58" s="13">
        <f t="shared" si="233"/>
        <v>500</v>
      </c>
      <c r="X58" s="13">
        <f t="shared" si="233"/>
        <v>500</v>
      </c>
      <c r="Y58" s="13">
        <f t="shared" si="233"/>
        <v>500</v>
      </c>
      <c r="Z58" s="13">
        <f t="shared" si="233"/>
        <v>500</v>
      </c>
      <c r="AA58" s="13">
        <f t="shared" si="233"/>
        <v>500</v>
      </c>
      <c r="AB58" s="13">
        <f t="shared" si="233"/>
        <v>500</v>
      </c>
    </row>
    <row r="59" spans="1:28" outlineLevel="1" x14ac:dyDescent="0.2">
      <c r="A59" t="s">
        <v>30</v>
      </c>
      <c r="D59" s="9">
        <v>500</v>
      </c>
      <c r="E59" s="13">
        <f t="shared" ref="E59:AB59" si="234">D59</f>
        <v>500</v>
      </c>
      <c r="F59" s="13">
        <f t="shared" si="234"/>
        <v>500</v>
      </c>
      <c r="G59" s="13">
        <f t="shared" si="234"/>
        <v>500</v>
      </c>
      <c r="H59" s="13">
        <f t="shared" si="234"/>
        <v>500</v>
      </c>
      <c r="I59" s="13">
        <f t="shared" si="234"/>
        <v>500</v>
      </c>
      <c r="J59" s="13">
        <f t="shared" si="234"/>
        <v>500</v>
      </c>
      <c r="K59" s="13">
        <f t="shared" si="234"/>
        <v>500</v>
      </c>
      <c r="L59" s="13">
        <f t="shared" si="234"/>
        <v>500</v>
      </c>
      <c r="M59" s="13">
        <f t="shared" si="234"/>
        <v>500</v>
      </c>
      <c r="N59" s="13">
        <f t="shared" si="234"/>
        <v>500</v>
      </c>
      <c r="O59" s="13">
        <f t="shared" si="234"/>
        <v>500</v>
      </c>
      <c r="P59" s="13">
        <f t="shared" si="234"/>
        <v>500</v>
      </c>
      <c r="Q59" s="13">
        <f t="shared" si="234"/>
        <v>500</v>
      </c>
      <c r="R59" s="13">
        <f t="shared" si="234"/>
        <v>500</v>
      </c>
      <c r="S59" s="13">
        <f t="shared" si="234"/>
        <v>500</v>
      </c>
      <c r="T59" s="13">
        <f t="shared" si="234"/>
        <v>500</v>
      </c>
      <c r="U59" s="13">
        <f t="shared" si="234"/>
        <v>500</v>
      </c>
      <c r="V59" s="13">
        <f t="shared" si="234"/>
        <v>500</v>
      </c>
      <c r="W59" s="13">
        <f t="shared" si="234"/>
        <v>500</v>
      </c>
      <c r="X59" s="13">
        <f t="shared" si="234"/>
        <v>500</v>
      </c>
      <c r="Y59" s="13">
        <f t="shared" si="234"/>
        <v>500</v>
      </c>
      <c r="Z59" s="13">
        <f t="shared" si="234"/>
        <v>500</v>
      </c>
      <c r="AA59" s="13">
        <f t="shared" si="234"/>
        <v>500</v>
      </c>
      <c r="AB59" s="13">
        <f t="shared" si="234"/>
        <v>500</v>
      </c>
    </row>
    <row r="60" spans="1:28" outlineLevel="1" x14ac:dyDescent="0.2">
      <c r="D60" s="35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 spans="1:28" outlineLevel="1" x14ac:dyDescent="0.2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spans="1:28" outlineLevel="1" x14ac:dyDescent="0.2">
      <c r="A62" s="5" t="s">
        <v>32</v>
      </c>
      <c r="B62" s="5"/>
      <c r="C62" s="5"/>
      <c r="D62" s="18">
        <v>0.08</v>
      </c>
      <c r="E62" s="13">
        <f t="shared" ref="E62:AB62" si="235">$D62*E$40</f>
        <v>32320</v>
      </c>
      <c r="F62" s="13">
        <f t="shared" si="235"/>
        <v>32640</v>
      </c>
      <c r="G62" s="13">
        <f t="shared" si="235"/>
        <v>32960</v>
      </c>
      <c r="H62" s="13">
        <f t="shared" si="235"/>
        <v>33280</v>
      </c>
      <c r="I62" s="13">
        <f t="shared" si="235"/>
        <v>33600</v>
      </c>
      <c r="J62" s="13">
        <f t="shared" si="235"/>
        <v>33920</v>
      </c>
      <c r="K62" s="13">
        <f t="shared" si="235"/>
        <v>34240</v>
      </c>
      <c r="L62" s="13">
        <f t="shared" si="235"/>
        <v>34560</v>
      </c>
      <c r="M62" s="13">
        <f t="shared" si="235"/>
        <v>34880</v>
      </c>
      <c r="N62" s="13">
        <f t="shared" si="235"/>
        <v>35200</v>
      </c>
      <c r="O62" s="13">
        <f t="shared" si="235"/>
        <v>35520</v>
      </c>
      <c r="P62" s="13">
        <f t="shared" si="235"/>
        <v>35840</v>
      </c>
      <c r="Q62" s="13">
        <f t="shared" si="235"/>
        <v>36160</v>
      </c>
      <c r="R62" s="13">
        <f t="shared" si="235"/>
        <v>36480</v>
      </c>
      <c r="S62" s="13">
        <f t="shared" si="235"/>
        <v>36800</v>
      </c>
      <c r="T62" s="13">
        <f t="shared" si="235"/>
        <v>37120</v>
      </c>
      <c r="U62" s="13">
        <f t="shared" si="235"/>
        <v>37440</v>
      </c>
      <c r="V62" s="13">
        <f t="shared" si="235"/>
        <v>37760</v>
      </c>
      <c r="W62" s="13">
        <f t="shared" si="235"/>
        <v>38080</v>
      </c>
      <c r="X62" s="13">
        <f t="shared" si="235"/>
        <v>38400</v>
      </c>
      <c r="Y62" s="13">
        <f t="shared" si="235"/>
        <v>38720</v>
      </c>
      <c r="Z62" s="13">
        <f t="shared" si="235"/>
        <v>39040</v>
      </c>
      <c r="AA62" s="13">
        <f t="shared" si="235"/>
        <v>39360</v>
      </c>
      <c r="AB62" s="13">
        <f t="shared" si="235"/>
        <v>39680</v>
      </c>
    </row>
    <row r="63" spans="1:28" ht="17" customHeight="1" outlineLevel="1" x14ac:dyDescent="0.2">
      <c r="A63" s="5" t="s">
        <v>31</v>
      </c>
      <c r="B63" s="5"/>
      <c r="C63" s="5"/>
      <c r="D63" s="9">
        <v>2000</v>
      </c>
      <c r="E63" s="13">
        <f>D63</f>
        <v>2000</v>
      </c>
      <c r="F63" s="13">
        <f>E63</f>
        <v>2000</v>
      </c>
      <c r="G63" s="13">
        <f t="shared" ref="G63:AB63" si="236">F63</f>
        <v>2000</v>
      </c>
      <c r="H63" s="13">
        <f t="shared" si="236"/>
        <v>2000</v>
      </c>
      <c r="I63" s="13">
        <f t="shared" si="236"/>
        <v>2000</v>
      </c>
      <c r="J63" s="13">
        <f t="shared" si="236"/>
        <v>2000</v>
      </c>
      <c r="K63" s="13">
        <f t="shared" si="236"/>
        <v>2000</v>
      </c>
      <c r="L63" s="13">
        <f t="shared" si="236"/>
        <v>2000</v>
      </c>
      <c r="M63" s="13">
        <f t="shared" si="236"/>
        <v>2000</v>
      </c>
      <c r="N63" s="13">
        <f t="shared" si="236"/>
        <v>2000</v>
      </c>
      <c r="O63" s="13">
        <f t="shared" si="236"/>
        <v>2000</v>
      </c>
      <c r="P63" s="13">
        <f t="shared" si="236"/>
        <v>2000</v>
      </c>
      <c r="Q63" s="13">
        <f t="shared" si="236"/>
        <v>2000</v>
      </c>
      <c r="R63" s="13">
        <f t="shared" si="236"/>
        <v>2000</v>
      </c>
      <c r="S63" s="13">
        <f t="shared" si="236"/>
        <v>2000</v>
      </c>
      <c r="T63" s="13">
        <f t="shared" si="236"/>
        <v>2000</v>
      </c>
      <c r="U63" s="13">
        <f t="shared" si="236"/>
        <v>2000</v>
      </c>
      <c r="V63" s="13">
        <f t="shared" si="236"/>
        <v>2000</v>
      </c>
      <c r="W63" s="13">
        <f t="shared" si="236"/>
        <v>2000</v>
      </c>
      <c r="X63" s="13">
        <f t="shared" si="236"/>
        <v>2000</v>
      </c>
      <c r="Y63" s="13">
        <f t="shared" si="236"/>
        <v>2000</v>
      </c>
      <c r="Z63" s="13">
        <f t="shared" si="236"/>
        <v>2000</v>
      </c>
      <c r="AA63" s="13">
        <f t="shared" si="236"/>
        <v>2000</v>
      </c>
      <c r="AB63" s="13">
        <f t="shared" si="236"/>
        <v>2000</v>
      </c>
    </row>
    <row r="64" spans="1:28" outlineLevel="1" x14ac:dyDescent="0.2">
      <c r="A64" s="5" t="s">
        <v>34</v>
      </c>
      <c r="B64" s="5"/>
      <c r="C64" s="5"/>
      <c r="D64" s="18">
        <v>0.02</v>
      </c>
      <c r="E64" s="13">
        <f>$D64*E$40</f>
        <v>8080</v>
      </c>
      <c r="F64" s="13">
        <f t="shared" ref="F64:AB64" si="237">$D64*F$40</f>
        <v>8160</v>
      </c>
      <c r="G64" s="13">
        <f t="shared" si="237"/>
        <v>8240</v>
      </c>
      <c r="H64" s="13">
        <f t="shared" si="237"/>
        <v>8320</v>
      </c>
      <c r="I64" s="13">
        <f t="shared" si="237"/>
        <v>8400</v>
      </c>
      <c r="J64" s="13">
        <f t="shared" si="237"/>
        <v>8480</v>
      </c>
      <c r="K64" s="13">
        <f t="shared" si="237"/>
        <v>8560</v>
      </c>
      <c r="L64" s="13">
        <f t="shared" si="237"/>
        <v>8640</v>
      </c>
      <c r="M64" s="13">
        <f t="shared" si="237"/>
        <v>8720</v>
      </c>
      <c r="N64" s="13">
        <f t="shared" si="237"/>
        <v>8800</v>
      </c>
      <c r="O64" s="13">
        <f t="shared" si="237"/>
        <v>8880</v>
      </c>
      <c r="P64" s="13">
        <f t="shared" si="237"/>
        <v>8960</v>
      </c>
      <c r="Q64" s="13">
        <f t="shared" si="237"/>
        <v>9040</v>
      </c>
      <c r="R64" s="13">
        <f t="shared" si="237"/>
        <v>9120</v>
      </c>
      <c r="S64" s="13">
        <f t="shared" si="237"/>
        <v>9200</v>
      </c>
      <c r="T64" s="13">
        <f t="shared" si="237"/>
        <v>9280</v>
      </c>
      <c r="U64" s="13">
        <f t="shared" si="237"/>
        <v>9360</v>
      </c>
      <c r="V64" s="13">
        <f t="shared" si="237"/>
        <v>9440</v>
      </c>
      <c r="W64" s="13">
        <f t="shared" si="237"/>
        <v>9520</v>
      </c>
      <c r="X64" s="13">
        <f t="shared" si="237"/>
        <v>9600</v>
      </c>
      <c r="Y64" s="13">
        <f t="shared" si="237"/>
        <v>9680</v>
      </c>
      <c r="Z64" s="13">
        <f t="shared" si="237"/>
        <v>9760</v>
      </c>
      <c r="AA64" s="13">
        <f t="shared" si="237"/>
        <v>9840</v>
      </c>
      <c r="AB64" s="13">
        <f t="shared" si="237"/>
        <v>9920</v>
      </c>
    </row>
    <row r="65" spans="1:28" outlineLevel="1" x14ac:dyDescent="0.2"/>
    <row r="66" spans="1:28" outlineLevel="1" x14ac:dyDescent="0.2">
      <c r="A66" s="4" t="s">
        <v>33</v>
      </c>
      <c r="B66" s="4"/>
      <c r="C66" s="4"/>
      <c r="D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6" customFormat="1" outlineLevel="1" x14ac:dyDescent="0.2">
      <c r="A67" s="12"/>
      <c r="B67" s="12" t="s">
        <v>46</v>
      </c>
      <c r="C67" s="12" t="s">
        <v>47</v>
      </c>
      <c r="D67" s="12" t="s">
        <v>45</v>
      </c>
    </row>
    <row r="68" spans="1:28" outlineLevel="1" x14ac:dyDescent="0.2">
      <c r="A68" t="s">
        <v>35</v>
      </c>
      <c r="B68" s="9">
        <v>100000</v>
      </c>
      <c r="C68" s="18">
        <v>0.15</v>
      </c>
      <c r="D68" s="2">
        <v>44562</v>
      </c>
      <c r="E68" s="13">
        <f t="shared" ref="E68:N77" ca="1" si="238">IF(E$1&gt;=$D68,($B68/12)*(1+$C68),0)</f>
        <v>9583.3333333333339</v>
      </c>
      <c r="F68" s="13">
        <f t="shared" ca="1" si="238"/>
        <v>9583.3333333333339</v>
      </c>
      <c r="G68" s="13">
        <f t="shared" ca="1" si="238"/>
        <v>9583.3333333333339</v>
      </c>
      <c r="H68" s="13">
        <f t="shared" ca="1" si="238"/>
        <v>9583.3333333333339</v>
      </c>
      <c r="I68" s="13">
        <f t="shared" ca="1" si="238"/>
        <v>9583.3333333333339</v>
      </c>
      <c r="J68" s="13">
        <f t="shared" ca="1" si="238"/>
        <v>9583.3333333333339</v>
      </c>
      <c r="K68" s="13">
        <f t="shared" ca="1" si="238"/>
        <v>9583.3333333333339</v>
      </c>
      <c r="L68" s="13">
        <f t="shared" ca="1" si="238"/>
        <v>9583.3333333333339</v>
      </c>
      <c r="M68" s="13">
        <f t="shared" ca="1" si="238"/>
        <v>9583.3333333333339</v>
      </c>
      <c r="N68" s="13">
        <f t="shared" ca="1" si="238"/>
        <v>9583.3333333333339</v>
      </c>
      <c r="O68" s="13">
        <f t="shared" ref="O68:AB77" ca="1" si="239">IF(O$1&gt;=$D68,($B68/12)*(1+$C68),0)</f>
        <v>9583.3333333333339</v>
      </c>
      <c r="P68" s="13">
        <f t="shared" ca="1" si="239"/>
        <v>9583.3333333333339</v>
      </c>
      <c r="Q68" s="13">
        <f t="shared" ca="1" si="239"/>
        <v>9583.3333333333339</v>
      </c>
      <c r="R68" s="13">
        <f t="shared" ca="1" si="239"/>
        <v>9583.3333333333339</v>
      </c>
      <c r="S68" s="13">
        <f t="shared" ca="1" si="239"/>
        <v>9583.3333333333339</v>
      </c>
      <c r="T68" s="13">
        <f t="shared" ca="1" si="239"/>
        <v>9583.3333333333339</v>
      </c>
      <c r="U68" s="13">
        <f t="shared" ca="1" si="239"/>
        <v>9583.3333333333339</v>
      </c>
      <c r="V68" s="13">
        <f t="shared" ca="1" si="239"/>
        <v>9583.3333333333339</v>
      </c>
      <c r="W68" s="13">
        <f t="shared" ca="1" si="239"/>
        <v>9583.3333333333339</v>
      </c>
      <c r="X68" s="13">
        <f t="shared" ca="1" si="239"/>
        <v>9583.3333333333339</v>
      </c>
      <c r="Y68" s="13">
        <f t="shared" ca="1" si="239"/>
        <v>9583.3333333333339</v>
      </c>
      <c r="Z68" s="13">
        <f t="shared" ca="1" si="239"/>
        <v>9583.3333333333339</v>
      </c>
      <c r="AA68" s="13">
        <f t="shared" ca="1" si="239"/>
        <v>9583.3333333333339</v>
      </c>
      <c r="AB68" s="13">
        <f t="shared" ca="1" si="239"/>
        <v>9583.3333333333339</v>
      </c>
    </row>
    <row r="69" spans="1:28" outlineLevel="1" x14ac:dyDescent="0.2">
      <c r="A69" t="s">
        <v>36</v>
      </c>
      <c r="B69" s="9">
        <v>80000</v>
      </c>
      <c r="C69" s="18">
        <v>0.15</v>
      </c>
      <c r="D69" s="2">
        <v>44562</v>
      </c>
      <c r="E69" s="13">
        <f t="shared" ca="1" si="238"/>
        <v>7666.6666666666661</v>
      </c>
      <c r="F69" s="13">
        <f t="shared" ca="1" si="238"/>
        <v>7666.6666666666661</v>
      </c>
      <c r="G69" s="13">
        <f t="shared" ca="1" si="238"/>
        <v>7666.6666666666661</v>
      </c>
      <c r="H69" s="13">
        <f t="shared" ca="1" si="238"/>
        <v>7666.6666666666661</v>
      </c>
      <c r="I69" s="13">
        <f t="shared" ca="1" si="238"/>
        <v>7666.6666666666661</v>
      </c>
      <c r="J69" s="13">
        <f t="shared" ca="1" si="238"/>
        <v>7666.6666666666661</v>
      </c>
      <c r="K69" s="13">
        <f t="shared" ca="1" si="238"/>
        <v>7666.6666666666661</v>
      </c>
      <c r="L69" s="13">
        <f t="shared" ca="1" si="238"/>
        <v>7666.6666666666661</v>
      </c>
      <c r="M69" s="13">
        <f t="shared" ca="1" si="238"/>
        <v>7666.6666666666661</v>
      </c>
      <c r="N69" s="13">
        <f t="shared" ca="1" si="238"/>
        <v>7666.6666666666661</v>
      </c>
      <c r="O69" s="13">
        <f t="shared" ca="1" si="239"/>
        <v>7666.6666666666661</v>
      </c>
      <c r="P69" s="13">
        <f t="shared" ca="1" si="239"/>
        <v>7666.6666666666661</v>
      </c>
      <c r="Q69" s="13">
        <f t="shared" ca="1" si="239"/>
        <v>7666.6666666666661</v>
      </c>
      <c r="R69" s="13">
        <f t="shared" ca="1" si="239"/>
        <v>7666.6666666666661</v>
      </c>
      <c r="S69" s="13">
        <f t="shared" ca="1" si="239"/>
        <v>7666.6666666666661</v>
      </c>
      <c r="T69" s="13">
        <f t="shared" ca="1" si="239"/>
        <v>7666.6666666666661</v>
      </c>
      <c r="U69" s="13">
        <f t="shared" ca="1" si="239"/>
        <v>7666.6666666666661</v>
      </c>
      <c r="V69" s="13">
        <f t="shared" ca="1" si="239"/>
        <v>7666.6666666666661</v>
      </c>
      <c r="W69" s="13">
        <f t="shared" ca="1" si="239"/>
        <v>7666.6666666666661</v>
      </c>
      <c r="X69" s="13">
        <f t="shared" ca="1" si="239"/>
        <v>7666.6666666666661</v>
      </c>
      <c r="Y69" s="13">
        <f t="shared" ca="1" si="239"/>
        <v>7666.6666666666661</v>
      </c>
      <c r="Z69" s="13">
        <f t="shared" ca="1" si="239"/>
        <v>7666.6666666666661</v>
      </c>
      <c r="AA69" s="13">
        <f t="shared" ca="1" si="239"/>
        <v>7666.6666666666661</v>
      </c>
      <c r="AB69" s="13">
        <f t="shared" ca="1" si="239"/>
        <v>7666.6666666666661</v>
      </c>
    </row>
    <row r="70" spans="1:28" outlineLevel="1" x14ac:dyDescent="0.2">
      <c r="A70" t="s">
        <v>37</v>
      </c>
      <c r="B70" s="9">
        <v>80000</v>
      </c>
      <c r="C70" s="18">
        <v>0.15</v>
      </c>
      <c r="D70" s="2">
        <v>44562</v>
      </c>
      <c r="E70" s="13">
        <f t="shared" ca="1" si="238"/>
        <v>7666.6666666666661</v>
      </c>
      <c r="F70" s="13">
        <f t="shared" ca="1" si="238"/>
        <v>7666.6666666666661</v>
      </c>
      <c r="G70" s="13">
        <f t="shared" ca="1" si="238"/>
        <v>7666.6666666666661</v>
      </c>
      <c r="H70" s="13">
        <f t="shared" ca="1" si="238"/>
        <v>7666.6666666666661</v>
      </c>
      <c r="I70" s="13">
        <f t="shared" ca="1" si="238"/>
        <v>7666.6666666666661</v>
      </c>
      <c r="J70" s="13">
        <f t="shared" ca="1" si="238"/>
        <v>7666.6666666666661</v>
      </c>
      <c r="K70" s="13">
        <f t="shared" ca="1" si="238"/>
        <v>7666.6666666666661</v>
      </c>
      <c r="L70" s="13">
        <f t="shared" ca="1" si="238"/>
        <v>7666.6666666666661</v>
      </c>
      <c r="M70" s="13">
        <f t="shared" ca="1" si="238"/>
        <v>7666.6666666666661</v>
      </c>
      <c r="N70" s="13">
        <f t="shared" ca="1" si="238"/>
        <v>7666.6666666666661</v>
      </c>
      <c r="O70" s="13">
        <f t="shared" ca="1" si="239"/>
        <v>7666.6666666666661</v>
      </c>
      <c r="P70" s="13">
        <f t="shared" ca="1" si="239"/>
        <v>7666.6666666666661</v>
      </c>
      <c r="Q70" s="13">
        <f t="shared" ca="1" si="239"/>
        <v>7666.6666666666661</v>
      </c>
      <c r="R70" s="13">
        <f t="shared" ca="1" si="239"/>
        <v>7666.6666666666661</v>
      </c>
      <c r="S70" s="13">
        <f t="shared" ca="1" si="239"/>
        <v>7666.6666666666661</v>
      </c>
      <c r="T70" s="13">
        <f t="shared" ca="1" si="239"/>
        <v>7666.6666666666661</v>
      </c>
      <c r="U70" s="13">
        <f t="shared" ca="1" si="239"/>
        <v>7666.6666666666661</v>
      </c>
      <c r="V70" s="13">
        <f t="shared" ca="1" si="239"/>
        <v>7666.6666666666661</v>
      </c>
      <c r="W70" s="13">
        <f t="shared" ca="1" si="239"/>
        <v>7666.6666666666661</v>
      </c>
      <c r="X70" s="13">
        <f t="shared" ca="1" si="239"/>
        <v>7666.6666666666661</v>
      </c>
      <c r="Y70" s="13">
        <f t="shared" ca="1" si="239"/>
        <v>7666.6666666666661</v>
      </c>
      <c r="Z70" s="13">
        <f t="shared" ca="1" si="239"/>
        <v>7666.6666666666661</v>
      </c>
      <c r="AA70" s="13">
        <f t="shared" ca="1" si="239"/>
        <v>7666.6666666666661</v>
      </c>
      <c r="AB70" s="13">
        <f t="shared" ca="1" si="239"/>
        <v>7666.6666666666661</v>
      </c>
    </row>
    <row r="71" spans="1:28" outlineLevel="1" x14ac:dyDescent="0.2">
      <c r="A71" t="s">
        <v>38</v>
      </c>
      <c r="B71" s="9">
        <v>60000</v>
      </c>
      <c r="C71" s="18">
        <v>0.15</v>
      </c>
      <c r="D71" s="2">
        <v>44562</v>
      </c>
      <c r="E71" s="13">
        <f t="shared" ca="1" si="238"/>
        <v>5750</v>
      </c>
      <c r="F71" s="13">
        <f t="shared" ca="1" si="238"/>
        <v>5750</v>
      </c>
      <c r="G71" s="13">
        <f t="shared" ca="1" si="238"/>
        <v>5750</v>
      </c>
      <c r="H71" s="13">
        <f t="shared" ca="1" si="238"/>
        <v>5750</v>
      </c>
      <c r="I71" s="13">
        <f t="shared" ca="1" si="238"/>
        <v>5750</v>
      </c>
      <c r="J71" s="13">
        <f t="shared" ca="1" si="238"/>
        <v>5750</v>
      </c>
      <c r="K71" s="13">
        <f t="shared" ca="1" si="238"/>
        <v>5750</v>
      </c>
      <c r="L71" s="13">
        <f t="shared" ca="1" si="238"/>
        <v>5750</v>
      </c>
      <c r="M71" s="13">
        <f t="shared" ca="1" si="238"/>
        <v>5750</v>
      </c>
      <c r="N71" s="13">
        <f t="shared" ca="1" si="238"/>
        <v>5750</v>
      </c>
      <c r="O71" s="13">
        <f t="shared" ca="1" si="239"/>
        <v>5750</v>
      </c>
      <c r="P71" s="13">
        <f t="shared" ca="1" si="239"/>
        <v>5750</v>
      </c>
      <c r="Q71" s="13">
        <f t="shared" ca="1" si="239"/>
        <v>5750</v>
      </c>
      <c r="R71" s="13">
        <f t="shared" ca="1" si="239"/>
        <v>5750</v>
      </c>
      <c r="S71" s="13">
        <f t="shared" ca="1" si="239"/>
        <v>5750</v>
      </c>
      <c r="T71" s="13">
        <f t="shared" ca="1" si="239"/>
        <v>5750</v>
      </c>
      <c r="U71" s="13">
        <f t="shared" ca="1" si="239"/>
        <v>5750</v>
      </c>
      <c r="V71" s="13">
        <f t="shared" ca="1" si="239"/>
        <v>5750</v>
      </c>
      <c r="W71" s="13">
        <f t="shared" ca="1" si="239"/>
        <v>5750</v>
      </c>
      <c r="X71" s="13">
        <f t="shared" ca="1" si="239"/>
        <v>5750</v>
      </c>
      <c r="Y71" s="13">
        <f t="shared" ca="1" si="239"/>
        <v>5750</v>
      </c>
      <c r="Z71" s="13">
        <f t="shared" ca="1" si="239"/>
        <v>5750</v>
      </c>
      <c r="AA71" s="13">
        <f t="shared" ca="1" si="239"/>
        <v>5750</v>
      </c>
      <c r="AB71" s="13">
        <f t="shared" ca="1" si="239"/>
        <v>5750</v>
      </c>
    </row>
    <row r="72" spans="1:28" outlineLevel="1" x14ac:dyDescent="0.2">
      <c r="A72" t="s">
        <v>39</v>
      </c>
      <c r="B72" s="9">
        <v>60000</v>
      </c>
      <c r="C72" s="18">
        <v>0.15</v>
      </c>
      <c r="D72" s="2">
        <v>45292</v>
      </c>
      <c r="E72" s="13">
        <f t="shared" ca="1" si="238"/>
        <v>5750</v>
      </c>
      <c r="F72" s="13">
        <f t="shared" ca="1" si="238"/>
        <v>5750</v>
      </c>
      <c r="G72" s="13">
        <f t="shared" ca="1" si="238"/>
        <v>5750</v>
      </c>
      <c r="H72" s="13">
        <f t="shared" ca="1" si="238"/>
        <v>5750</v>
      </c>
      <c r="I72" s="13">
        <f t="shared" ca="1" si="238"/>
        <v>5750</v>
      </c>
      <c r="J72" s="13">
        <f t="shared" ca="1" si="238"/>
        <v>5750</v>
      </c>
      <c r="K72" s="13">
        <f t="shared" ca="1" si="238"/>
        <v>5750</v>
      </c>
      <c r="L72" s="13">
        <f t="shared" ca="1" si="238"/>
        <v>5750</v>
      </c>
      <c r="M72" s="13">
        <f t="shared" ca="1" si="238"/>
        <v>5750</v>
      </c>
      <c r="N72" s="13">
        <f t="shared" ca="1" si="238"/>
        <v>5750</v>
      </c>
      <c r="O72" s="13">
        <f t="shared" ca="1" si="239"/>
        <v>5750</v>
      </c>
      <c r="P72" s="13">
        <f t="shared" ca="1" si="239"/>
        <v>5750</v>
      </c>
      <c r="Q72" s="13">
        <f t="shared" ca="1" si="239"/>
        <v>5750</v>
      </c>
      <c r="R72" s="13">
        <f t="shared" ca="1" si="239"/>
        <v>5750</v>
      </c>
      <c r="S72" s="13">
        <f t="shared" ca="1" si="239"/>
        <v>5750</v>
      </c>
      <c r="T72" s="13">
        <f t="shared" ca="1" si="239"/>
        <v>5750</v>
      </c>
      <c r="U72" s="13">
        <f t="shared" ca="1" si="239"/>
        <v>5750</v>
      </c>
      <c r="V72" s="13">
        <f t="shared" ca="1" si="239"/>
        <v>5750</v>
      </c>
      <c r="W72" s="13">
        <f t="shared" ca="1" si="239"/>
        <v>5750</v>
      </c>
      <c r="X72" s="13">
        <f t="shared" ca="1" si="239"/>
        <v>5750</v>
      </c>
      <c r="Y72" s="13">
        <f t="shared" ca="1" si="239"/>
        <v>5750</v>
      </c>
      <c r="Z72" s="13">
        <f t="shared" ca="1" si="239"/>
        <v>5750</v>
      </c>
      <c r="AA72" s="13">
        <f t="shared" ca="1" si="239"/>
        <v>5750</v>
      </c>
      <c r="AB72" s="13">
        <f t="shared" ca="1" si="239"/>
        <v>5750</v>
      </c>
    </row>
    <row r="73" spans="1:28" outlineLevel="1" x14ac:dyDescent="0.2">
      <c r="A73" t="s">
        <v>40</v>
      </c>
      <c r="B73" s="9">
        <v>80000</v>
      </c>
      <c r="C73" s="18">
        <v>0.15</v>
      </c>
      <c r="D73" s="2">
        <v>45292</v>
      </c>
      <c r="E73" s="13">
        <f t="shared" ca="1" si="238"/>
        <v>7666.6666666666661</v>
      </c>
      <c r="F73" s="13">
        <f t="shared" ca="1" si="238"/>
        <v>7666.6666666666661</v>
      </c>
      <c r="G73" s="13">
        <f t="shared" ca="1" si="238"/>
        <v>7666.6666666666661</v>
      </c>
      <c r="H73" s="13">
        <f t="shared" ca="1" si="238"/>
        <v>7666.6666666666661</v>
      </c>
      <c r="I73" s="13">
        <f t="shared" ca="1" si="238"/>
        <v>7666.6666666666661</v>
      </c>
      <c r="J73" s="13">
        <f t="shared" ca="1" si="238"/>
        <v>7666.6666666666661</v>
      </c>
      <c r="K73" s="13">
        <f t="shared" ca="1" si="238"/>
        <v>7666.6666666666661</v>
      </c>
      <c r="L73" s="13">
        <f t="shared" ca="1" si="238"/>
        <v>7666.6666666666661</v>
      </c>
      <c r="M73" s="13">
        <f t="shared" ca="1" si="238"/>
        <v>7666.6666666666661</v>
      </c>
      <c r="N73" s="13">
        <f t="shared" ca="1" si="238"/>
        <v>7666.6666666666661</v>
      </c>
      <c r="O73" s="13">
        <f t="shared" ca="1" si="239"/>
        <v>7666.6666666666661</v>
      </c>
      <c r="P73" s="13">
        <f t="shared" ca="1" si="239"/>
        <v>7666.6666666666661</v>
      </c>
      <c r="Q73" s="13">
        <f t="shared" ca="1" si="239"/>
        <v>7666.6666666666661</v>
      </c>
      <c r="R73" s="13">
        <f t="shared" ca="1" si="239"/>
        <v>7666.6666666666661</v>
      </c>
      <c r="S73" s="13">
        <f t="shared" ca="1" si="239"/>
        <v>7666.6666666666661</v>
      </c>
      <c r="T73" s="13">
        <f t="shared" ca="1" si="239"/>
        <v>7666.6666666666661</v>
      </c>
      <c r="U73" s="13">
        <f t="shared" ca="1" si="239"/>
        <v>7666.6666666666661</v>
      </c>
      <c r="V73" s="13">
        <f t="shared" ca="1" si="239"/>
        <v>7666.6666666666661</v>
      </c>
      <c r="W73" s="13">
        <f t="shared" ca="1" si="239"/>
        <v>7666.6666666666661</v>
      </c>
      <c r="X73" s="13">
        <f t="shared" ca="1" si="239"/>
        <v>7666.6666666666661</v>
      </c>
      <c r="Y73" s="13">
        <f t="shared" ca="1" si="239"/>
        <v>7666.6666666666661</v>
      </c>
      <c r="Z73" s="13">
        <f t="shared" ca="1" si="239"/>
        <v>7666.6666666666661</v>
      </c>
      <c r="AA73" s="13">
        <f t="shared" ca="1" si="239"/>
        <v>7666.6666666666661</v>
      </c>
      <c r="AB73" s="13">
        <f t="shared" ca="1" si="239"/>
        <v>7666.6666666666661</v>
      </c>
    </row>
    <row r="74" spans="1:28" outlineLevel="1" x14ac:dyDescent="0.2">
      <c r="A74" t="s">
        <v>41</v>
      </c>
      <c r="B74" s="9">
        <v>60000</v>
      </c>
      <c r="C74" s="18">
        <v>0.15</v>
      </c>
      <c r="D74" s="2">
        <v>45474</v>
      </c>
      <c r="E74" s="13">
        <f t="shared" ca="1" si="238"/>
        <v>0</v>
      </c>
      <c r="F74" s="13">
        <f t="shared" ca="1" si="238"/>
        <v>0</v>
      </c>
      <c r="G74" s="13">
        <f t="shared" ca="1" si="238"/>
        <v>5750</v>
      </c>
      <c r="H74" s="13">
        <f t="shared" ca="1" si="238"/>
        <v>5750</v>
      </c>
      <c r="I74" s="13">
        <f t="shared" ca="1" si="238"/>
        <v>5750</v>
      </c>
      <c r="J74" s="13">
        <f t="shared" ca="1" si="238"/>
        <v>5750</v>
      </c>
      <c r="K74" s="13">
        <f t="shared" ca="1" si="238"/>
        <v>5750</v>
      </c>
      <c r="L74" s="13">
        <f t="shared" ca="1" si="238"/>
        <v>5750</v>
      </c>
      <c r="M74" s="13">
        <f t="shared" ca="1" si="238"/>
        <v>5750</v>
      </c>
      <c r="N74" s="13">
        <f t="shared" ca="1" si="238"/>
        <v>5750</v>
      </c>
      <c r="O74" s="13">
        <f t="shared" ca="1" si="239"/>
        <v>5750</v>
      </c>
      <c r="P74" s="13">
        <f t="shared" ca="1" si="239"/>
        <v>5750</v>
      </c>
      <c r="Q74" s="13">
        <f t="shared" ca="1" si="239"/>
        <v>5750</v>
      </c>
      <c r="R74" s="13">
        <f t="shared" ca="1" si="239"/>
        <v>5750</v>
      </c>
      <c r="S74" s="13">
        <f t="shared" ca="1" si="239"/>
        <v>5750</v>
      </c>
      <c r="T74" s="13">
        <f t="shared" ca="1" si="239"/>
        <v>5750</v>
      </c>
      <c r="U74" s="13">
        <f t="shared" ca="1" si="239"/>
        <v>5750</v>
      </c>
      <c r="V74" s="13">
        <f t="shared" ca="1" si="239"/>
        <v>5750</v>
      </c>
      <c r="W74" s="13">
        <f t="shared" ca="1" si="239"/>
        <v>5750</v>
      </c>
      <c r="X74" s="13">
        <f t="shared" ca="1" si="239"/>
        <v>5750</v>
      </c>
      <c r="Y74" s="13">
        <f t="shared" ca="1" si="239"/>
        <v>5750</v>
      </c>
      <c r="Z74" s="13">
        <f t="shared" ca="1" si="239"/>
        <v>5750</v>
      </c>
      <c r="AA74" s="13">
        <f t="shared" ca="1" si="239"/>
        <v>5750</v>
      </c>
      <c r="AB74" s="13">
        <f t="shared" ca="1" si="239"/>
        <v>5750</v>
      </c>
    </row>
    <row r="75" spans="1:28" outlineLevel="1" x14ac:dyDescent="0.2">
      <c r="A75" t="s">
        <v>42</v>
      </c>
      <c r="B75" s="9">
        <v>100000</v>
      </c>
      <c r="C75" s="18">
        <v>0.15</v>
      </c>
      <c r="D75" s="2">
        <v>45658</v>
      </c>
      <c r="E75" s="13">
        <f t="shared" ca="1" si="238"/>
        <v>0</v>
      </c>
      <c r="F75" s="13">
        <f t="shared" ca="1" si="238"/>
        <v>0</v>
      </c>
      <c r="G75" s="13">
        <f t="shared" ca="1" si="238"/>
        <v>0</v>
      </c>
      <c r="H75" s="13">
        <f t="shared" ca="1" si="238"/>
        <v>0</v>
      </c>
      <c r="I75" s="13">
        <f t="shared" ca="1" si="238"/>
        <v>0</v>
      </c>
      <c r="J75" s="13">
        <f t="shared" ca="1" si="238"/>
        <v>0</v>
      </c>
      <c r="K75" s="13">
        <f t="shared" ca="1" si="238"/>
        <v>0</v>
      </c>
      <c r="L75" s="13">
        <f t="shared" ca="1" si="238"/>
        <v>0</v>
      </c>
      <c r="M75" s="13">
        <f t="shared" ca="1" si="238"/>
        <v>9583.3333333333339</v>
      </c>
      <c r="N75" s="13">
        <f t="shared" ca="1" si="238"/>
        <v>9583.3333333333339</v>
      </c>
      <c r="O75" s="13">
        <f t="shared" ca="1" si="239"/>
        <v>9583.3333333333339</v>
      </c>
      <c r="P75" s="13">
        <f t="shared" ca="1" si="239"/>
        <v>9583.3333333333339</v>
      </c>
      <c r="Q75" s="13">
        <f t="shared" ca="1" si="239"/>
        <v>9583.3333333333339</v>
      </c>
      <c r="R75" s="13">
        <f t="shared" ca="1" si="239"/>
        <v>9583.3333333333339</v>
      </c>
      <c r="S75" s="13">
        <f t="shared" ca="1" si="239"/>
        <v>9583.3333333333339</v>
      </c>
      <c r="T75" s="13">
        <f t="shared" ca="1" si="239"/>
        <v>9583.3333333333339</v>
      </c>
      <c r="U75" s="13">
        <f t="shared" ca="1" si="239"/>
        <v>9583.3333333333339</v>
      </c>
      <c r="V75" s="13">
        <f t="shared" ca="1" si="239"/>
        <v>9583.3333333333339</v>
      </c>
      <c r="W75" s="13">
        <f t="shared" ca="1" si="239"/>
        <v>9583.3333333333339</v>
      </c>
      <c r="X75" s="13">
        <f t="shared" ca="1" si="239"/>
        <v>9583.3333333333339</v>
      </c>
      <c r="Y75" s="13">
        <f t="shared" ca="1" si="239"/>
        <v>9583.3333333333339</v>
      </c>
      <c r="Z75" s="13">
        <f t="shared" ca="1" si="239"/>
        <v>9583.3333333333339</v>
      </c>
      <c r="AA75" s="13">
        <f t="shared" ca="1" si="239"/>
        <v>9583.3333333333339</v>
      </c>
      <c r="AB75" s="13">
        <f t="shared" ca="1" si="239"/>
        <v>9583.3333333333339</v>
      </c>
    </row>
    <row r="76" spans="1:28" outlineLevel="1" x14ac:dyDescent="0.2">
      <c r="A76" t="s">
        <v>43</v>
      </c>
      <c r="B76" s="9">
        <v>60000</v>
      </c>
      <c r="C76" s="18">
        <v>0.15</v>
      </c>
      <c r="D76" s="2">
        <v>45839</v>
      </c>
      <c r="E76" s="13">
        <f t="shared" ca="1" si="238"/>
        <v>0</v>
      </c>
      <c r="F76" s="13">
        <f t="shared" ca="1" si="238"/>
        <v>0</v>
      </c>
      <c r="G76" s="13">
        <f t="shared" ca="1" si="238"/>
        <v>0</v>
      </c>
      <c r="H76" s="13">
        <f t="shared" ca="1" si="238"/>
        <v>0</v>
      </c>
      <c r="I76" s="13">
        <f t="shared" ca="1" si="238"/>
        <v>0</v>
      </c>
      <c r="J76" s="13">
        <f t="shared" ca="1" si="238"/>
        <v>0</v>
      </c>
      <c r="K76" s="13">
        <f t="shared" ca="1" si="238"/>
        <v>0</v>
      </c>
      <c r="L76" s="13">
        <f t="shared" ca="1" si="238"/>
        <v>0</v>
      </c>
      <c r="M76" s="13">
        <f t="shared" ca="1" si="238"/>
        <v>0</v>
      </c>
      <c r="N76" s="13">
        <f t="shared" ca="1" si="238"/>
        <v>0</v>
      </c>
      <c r="O76" s="13">
        <f t="shared" ca="1" si="239"/>
        <v>0</v>
      </c>
      <c r="P76" s="13">
        <f t="shared" ca="1" si="239"/>
        <v>0</v>
      </c>
      <c r="Q76" s="13">
        <f t="shared" ca="1" si="239"/>
        <v>0</v>
      </c>
      <c r="R76" s="13">
        <f t="shared" ca="1" si="239"/>
        <v>0</v>
      </c>
      <c r="S76" s="13">
        <f t="shared" ca="1" si="239"/>
        <v>5750</v>
      </c>
      <c r="T76" s="13">
        <f t="shared" ca="1" si="239"/>
        <v>5750</v>
      </c>
      <c r="U76" s="13">
        <f t="shared" ca="1" si="239"/>
        <v>5750</v>
      </c>
      <c r="V76" s="13">
        <f t="shared" ca="1" si="239"/>
        <v>5750</v>
      </c>
      <c r="W76" s="13">
        <f t="shared" ca="1" si="239"/>
        <v>5750</v>
      </c>
      <c r="X76" s="13">
        <f t="shared" ca="1" si="239"/>
        <v>5750</v>
      </c>
      <c r="Y76" s="13">
        <f t="shared" ca="1" si="239"/>
        <v>5750</v>
      </c>
      <c r="Z76" s="13">
        <f t="shared" ca="1" si="239"/>
        <v>5750</v>
      </c>
      <c r="AA76" s="13">
        <f t="shared" ca="1" si="239"/>
        <v>5750</v>
      </c>
      <c r="AB76" s="13">
        <f t="shared" ca="1" si="239"/>
        <v>5750</v>
      </c>
    </row>
    <row r="77" spans="1:28" outlineLevel="1" x14ac:dyDescent="0.2">
      <c r="A77" t="s">
        <v>44</v>
      </c>
      <c r="B77" s="9">
        <v>60000</v>
      </c>
      <c r="C77" s="18">
        <v>0.15</v>
      </c>
      <c r="D77" s="2">
        <v>45931</v>
      </c>
      <c r="E77" s="13">
        <f t="shared" ca="1" si="238"/>
        <v>0</v>
      </c>
      <c r="F77" s="13">
        <f t="shared" ca="1" si="238"/>
        <v>0</v>
      </c>
      <c r="G77" s="13">
        <f t="shared" ca="1" si="238"/>
        <v>0</v>
      </c>
      <c r="H77" s="13">
        <f t="shared" ca="1" si="238"/>
        <v>0</v>
      </c>
      <c r="I77" s="13">
        <f t="shared" ca="1" si="238"/>
        <v>0</v>
      </c>
      <c r="J77" s="13">
        <f t="shared" ca="1" si="238"/>
        <v>0</v>
      </c>
      <c r="K77" s="13">
        <f t="shared" ca="1" si="238"/>
        <v>0</v>
      </c>
      <c r="L77" s="13">
        <f t="shared" ca="1" si="238"/>
        <v>0</v>
      </c>
      <c r="M77" s="13">
        <f t="shared" ca="1" si="238"/>
        <v>0</v>
      </c>
      <c r="N77" s="13">
        <f t="shared" ca="1" si="238"/>
        <v>0</v>
      </c>
      <c r="O77" s="13">
        <f t="shared" ca="1" si="239"/>
        <v>0</v>
      </c>
      <c r="P77" s="13">
        <f t="shared" ca="1" si="239"/>
        <v>0</v>
      </c>
      <c r="Q77" s="13">
        <f t="shared" ca="1" si="239"/>
        <v>0</v>
      </c>
      <c r="R77" s="13">
        <f t="shared" ca="1" si="239"/>
        <v>0</v>
      </c>
      <c r="S77" s="13">
        <f t="shared" ca="1" si="239"/>
        <v>0</v>
      </c>
      <c r="T77" s="13">
        <f t="shared" ca="1" si="239"/>
        <v>0</v>
      </c>
      <c r="U77" s="13">
        <f t="shared" ca="1" si="239"/>
        <v>0</v>
      </c>
      <c r="V77" s="13">
        <f t="shared" ca="1" si="239"/>
        <v>5750</v>
      </c>
      <c r="W77" s="13">
        <f t="shared" ca="1" si="239"/>
        <v>5750</v>
      </c>
      <c r="X77" s="13">
        <f t="shared" ca="1" si="239"/>
        <v>5750</v>
      </c>
      <c r="Y77" s="13">
        <f t="shared" ca="1" si="239"/>
        <v>5750</v>
      </c>
      <c r="Z77" s="13">
        <f t="shared" ca="1" si="239"/>
        <v>5750</v>
      </c>
      <c r="AA77" s="13">
        <f t="shared" ca="1" si="239"/>
        <v>5750</v>
      </c>
      <c r="AB77" s="13">
        <f t="shared" ca="1" si="239"/>
        <v>5750</v>
      </c>
    </row>
    <row r="78" spans="1:28" outlineLevel="1" x14ac:dyDescent="0.2"/>
    <row r="79" spans="1:28" outlineLevel="1" x14ac:dyDescent="0.2">
      <c r="A79" s="5" t="s">
        <v>48</v>
      </c>
      <c r="D79" s="18">
        <v>0.05</v>
      </c>
      <c r="E79" s="13">
        <f t="shared" ref="E79:AB79" ca="1" si="240">$D79*SUM(E68:E77)</f>
        <v>2204.1666666666665</v>
      </c>
      <c r="F79" s="13">
        <f t="shared" ca="1" si="240"/>
        <v>2204.1666666666665</v>
      </c>
      <c r="G79" s="13">
        <f t="shared" ca="1" si="240"/>
        <v>2491.6666666666665</v>
      </c>
      <c r="H79" s="13">
        <f t="shared" ca="1" si="240"/>
        <v>2491.6666666666665</v>
      </c>
      <c r="I79" s="13">
        <f t="shared" ca="1" si="240"/>
        <v>2491.6666666666665</v>
      </c>
      <c r="J79" s="13">
        <f t="shared" ca="1" si="240"/>
        <v>2491.6666666666665</v>
      </c>
      <c r="K79" s="13">
        <f t="shared" ca="1" si="240"/>
        <v>2491.6666666666665</v>
      </c>
      <c r="L79" s="13">
        <f t="shared" ca="1" si="240"/>
        <v>2491.6666666666665</v>
      </c>
      <c r="M79" s="13">
        <f t="shared" ca="1" si="240"/>
        <v>2970.8333333333335</v>
      </c>
      <c r="N79" s="13">
        <f t="shared" ca="1" si="240"/>
        <v>2970.8333333333335</v>
      </c>
      <c r="O79" s="13">
        <f t="shared" ca="1" si="240"/>
        <v>2970.8333333333335</v>
      </c>
      <c r="P79" s="13">
        <f t="shared" ca="1" si="240"/>
        <v>2970.8333333333335</v>
      </c>
      <c r="Q79" s="13">
        <f t="shared" ca="1" si="240"/>
        <v>2970.8333333333335</v>
      </c>
      <c r="R79" s="13">
        <f t="shared" ca="1" si="240"/>
        <v>2970.8333333333335</v>
      </c>
      <c r="S79" s="13">
        <f t="shared" ca="1" si="240"/>
        <v>3258.3333333333335</v>
      </c>
      <c r="T79" s="13">
        <f t="shared" ca="1" si="240"/>
        <v>3258.3333333333335</v>
      </c>
      <c r="U79" s="13">
        <f t="shared" ca="1" si="240"/>
        <v>3258.3333333333335</v>
      </c>
      <c r="V79" s="13">
        <f t="shared" ca="1" si="240"/>
        <v>3545.833333333333</v>
      </c>
      <c r="W79" s="13">
        <f t="shared" ca="1" si="240"/>
        <v>3545.833333333333</v>
      </c>
      <c r="X79" s="13">
        <f t="shared" ca="1" si="240"/>
        <v>3545.833333333333</v>
      </c>
      <c r="Y79" s="13">
        <f t="shared" ca="1" si="240"/>
        <v>3545.833333333333</v>
      </c>
      <c r="Z79" s="13">
        <f t="shared" ca="1" si="240"/>
        <v>3545.833333333333</v>
      </c>
      <c r="AA79" s="13">
        <f t="shared" ca="1" si="240"/>
        <v>3545.833333333333</v>
      </c>
      <c r="AB79" s="13">
        <f t="shared" ca="1" si="240"/>
        <v>3545.833333333333</v>
      </c>
    </row>
    <row r="80" spans="1:28" outlineLevel="1" x14ac:dyDescent="0.2"/>
    <row r="81" spans="1:28" s="5" customFormat="1" outlineLevel="1" x14ac:dyDescent="0.2">
      <c r="A81" s="5" t="s">
        <v>82</v>
      </c>
      <c r="E81" s="17">
        <f t="shared" ref="E81:AB81" ca="1" si="241">SUM(E68:E79)</f>
        <v>46287.499999999993</v>
      </c>
      <c r="F81" s="17">
        <f t="shared" ca="1" si="241"/>
        <v>46287.499999999993</v>
      </c>
      <c r="G81" s="17">
        <f t="shared" ca="1" si="241"/>
        <v>52324.999999999993</v>
      </c>
      <c r="H81" s="17">
        <f t="shared" ca="1" si="241"/>
        <v>52324.999999999993</v>
      </c>
      <c r="I81" s="17">
        <f t="shared" ca="1" si="241"/>
        <v>52324.999999999993</v>
      </c>
      <c r="J81" s="17">
        <f t="shared" ca="1" si="241"/>
        <v>52324.999999999993</v>
      </c>
      <c r="K81" s="17">
        <f t="shared" ca="1" si="241"/>
        <v>52324.999999999993</v>
      </c>
      <c r="L81" s="17">
        <f t="shared" ca="1" si="241"/>
        <v>52324.999999999993</v>
      </c>
      <c r="M81" s="17">
        <f t="shared" ca="1" si="241"/>
        <v>62387.5</v>
      </c>
      <c r="N81" s="17">
        <f t="shared" ca="1" si="241"/>
        <v>62387.5</v>
      </c>
      <c r="O81" s="17">
        <f t="shared" ca="1" si="241"/>
        <v>62387.5</v>
      </c>
      <c r="P81" s="17">
        <f t="shared" ca="1" si="241"/>
        <v>62387.5</v>
      </c>
      <c r="Q81" s="17">
        <f t="shared" ca="1" si="241"/>
        <v>62387.5</v>
      </c>
      <c r="R81" s="17">
        <f t="shared" ca="1" si="241"/>
        <v>62387.5</v>
      </c>
      <c r="S81" s="17">
        <f t="shared" ca="1" si="241"/>
        <v>68425</v>
      </c>
      <c r="T81" s="17">
        <f t="shared" ca="1" si="241"/>
        <v>68425</v>
      </c>
      <c r="U81" s="17">
        <f t="shared" ca="1" si="241"/>
        <v>68425</v>
      </c>
      <c r="V81" s="17">
        <f t="shared" ca="1" si="241"/>
        <v>74462.499999999985</v>
      </c>
      <c r="W81" s="17">
        <f t="shared" ca="1" si="241"/>
        <v>74462.499999999985</v>
      </c>
      <c r="X81" s="17">
        <f t="shared" ca="1" si="241"/>
        <v>74462.499999999985</v>
      </c>
      <c r="Y81" s="17">
        <f t="shared" ca="1" si="241"/>
        <v>74462.499999999985</v>
      </c>
      <c r="Z81" s="17">
        <f t="shared" ca="1" si="241"/>
        <v>74462.499999999985</v>
      </c>
      <c r="AA81" s="17">
        <f t="shared" ca="1" si="241"/>
        <v>74462.499999999985</v>
      </c>
      <c r="AB81" s="17">
        <f t="shared" ca="1" si="241"/>
        <v>74462.499999999985</v>
      </c>
    </row>
    <row r="82" spans="1:28" outlineLevel="1" x14ac:dyDescent="0.2"/>
    <row r="83" spans="1:28" outlineLevel="1" x14ac:dyDescent="0.2">
      <c r="A83" s="5" t="s">
        <v>49</v>
      </c>
      <c r="D83" s="18">
        <v>0.25</v>
      </c>
    </row>
    <row r="84" spans="1:28" outlineLevel="1" x14ac:dyDescent="0.2"/>
    <row r="87" spans="1:28" outlineLevel="1" x14ac:dyDescent="0.2">
      <c r="A87" s="4" t="s">
        <v>50</v>
      </c>
      <c r="B87" s="4"/>
      <c r="C87" s="4"/>
      <c r="D87" s="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outlineLevel="1" x14ac:dyDescent="0.2">
      <c r="C88" s="12" t="s">
        <v>55</v>
      </c>
      <c r="D88" s="12" t="s">
        <v>54</v>
      </c>
    </row>
    <row r="89" spans="1:28" outlineLevel="1" x14ac:dyDescent="0.2">
      <c r="A89" t="s">
        <v>52</v>
      </c>
      <c r="D89" s="9">
        <v>100000</v>
      </c>
    </row>
    <row r="90" spans="1:28" outlineLevel="1" x14ac:dyDescent="0.2"/>
    <row r="91" spans="1:28" outlineLevel="1" x14ac:dyDescent="0.2">
      <c r="A91" t="s">
        <v>53</v>
      </c>
      <c r="C91" s="3">
        <v>7</v>
      </c>
      <c r="D91" s="9">
        <v>100000</v>
      </c>
      <c r="E91" s="22">
        <f>Forecast!E12*Assumptions!$C91/30</f>
        <v>94266.666666666672</v>
      </c>
      <c r="F91" s="22">
        <f>Forecast!F12*Assumptions!$C91/30</f>
        <v>95200</v>
      </c>
      <c r="G91" s="22">
        <f>Forecast!G12*Assumptions!$C91/30</f>
        <v>96133.333333333328</v>
      </c>
      <c r="H91" s="22">
        <f>Forecast!H12*Assumptions!$C91/30</f>
        <v>97066.666666666672</v>
      </c>
      <c r="I91" s="22">
        <f>Forecast!I12*Assumptions!$C91/30</f>
        <v>98000</v>
      </c>
      <c r="J91" s="22">
        <f>Forecast!J12*Assumptions!$C91/30</f>
        <v>98933.333333333328</v>
      </c>
      <c r="K91" s="22">
        <f>Forecast!K12*Assumptions!$C91/30</f>
        <v>99866.666666666672</v>
      </c>
      <c r="L91" s="22">
        <f>Forecast!L12*Assumptions!$C91/30</f>
        <v>100800</v>
      </c>
      <c r="M91" s="22">
        <f>Forecast!M12*Assumptions!$C91/30</f>
        <v>101733.33333333333</v>
      </c>
      <c r="N91" s="22">
        <f>Forecast!N12*Assumptions!$C91/30</f>
        <v>102666.66666666667</v>
      </c>
      <c r="O91" s="22">
        <f>Forecast!O12*Assumptions!$C91/30</f>
        <v>103600</v>
      </c>
      <c r="P91" s="22">
        <f>Forecast!P12*Assumptions!$C91/30</f>
        <v>104533.33333333333</v>
      </c>
      <c r="Q91" s="22">
        <f>Forecast!Q12*Assumptions!$C91/30</f>
        <v>105466.66666666667</v>
      </c>
      <c r="R91" s="22">
        <f>Forecast!R12*Assumptions!$C91/30</f>
        <v>106400</v>
      </c>
      <c r="S91" s="22">
        <f>Forecast!S12*Assumptions!$C91/30</f>
        <v>107333.33333333333</v>
      </c>
      <c r="T91" s="22">
        <f>Forecast!T12*Assumptions!$C91/30</f>
        <v>108266.66666666667</v>
      </c>
      <c r="U91" s="22">
        <f>Forecast!U12*Assumptions!$C91/30</f>
        <v>109200</v>
      </c>
      <c r="V91" s="22">
        <f>Forecast!V12*Assumptions!$C91/30</f>
        <v>110133.33333333333</v>
      </c>
      <c r="W91" s="22">
        <f>Forecast!W12*Assumptions!$C91/30</f>
        <v>111066.66666666667</v>
      </c>
      <c r="X91" s="22">
        <f>Forecast!X12*Assumptions!$C91/30</f>
        <v>112000</v>
      </c>
      <c r="Y91" s="22">
        <f>Forecast!Y12*Assumptions!$C91/30</f>
        <v>112933.33333333333</v>
      </c>
      <c r="Z91" s="22">
        <f>Forecast!Z12*Assumptions!$C91/30</f>
        <v>113866.66666666667</v>
      </c>
      <c r="AA91" s="22">
        <f>Forecast!AA12*Assumptions!$C91/30</f>
        <v>114800</v>
      </c>
      <c r="AB91" s="22">
        <f>Forecast!AB12*Assumptions!$C91/30</f>
        <v>115733.33333333333</v>
      </c>
    </row>
    <row r="92" spans="1:28" outlineLevel="1" x14ac:dyDescent="0.2"/>
    <row r="93" spans="1:28" outlineLevel="1" x14ac:dyDescent="0.2">
      <c r="A93" t="s">
        <v>51</v>
      </c>
      <c r="C93" s="3">
        <v>20</v>
      </c>
      <c r="D93" s="9">
        <v>100000</v>
      </c>
      <c r="E93" s="22">
        <f>Forecast!E18*Assumptions!$C93/30</f>
        <v>114466.66666666667</v>
      </c>
      <c r="F93" s="22">
        <f>Forecast!F18*Assumptions!$C93/30</f>
        <v>115600</v>
      </c>
      <c r="G93" s="22">
        <f>Forecast!G18*Assumptions!$C93/30</f>
        <v>116733.33333333333</v>
      </c>
      <c r="H93" s="22">
        <f>Forecast!H18*Assumptions!$C93/30</f>
        <v>117866.66666666667</v>
      </c>
      <c r="I93" s="22">
        <f>Forecast!I18*Assumptions!$C93/30</f>
        <v>119000</v>
      </c>
      <c r="J93" s="22">
        <f>Forecast!J18*Assumptions!$C93/30</f>
        <v>120133.33333333333</v>
      </c>
      <c r="K93" s="22">
        <f>Forecast!K18*Assumptions!$C93/30</f>
        <v>121266.66666666667</v>
      </c>
      <c r="L93" s="22">
        <f>Forecast!L18*Assumptions!$C93/30</f>
        <v>122400</v>
      </c>
      <c r="M93" s="22">
        <f>Forecast!M18*Assumptions!$C93/30</f>
        <v>123533.33333333333</v>
      </c>
      <c r="N93" s="22">
        <f>Forecast!N18*Assumptions!$C93/30</f>
        <v>124666.66666666667</v>
      </c>
      <c r="O93" s="22">
        <f>Forecast!O18*Assumptions!$C93/30</f>
        <v>125800</v>
      </c>
      <c r="P93" s="22">
        <f>Forecast!P18*Assumptions!$C93/30</f>
        <v>126933.33333333333</v>
      </c>
      <c r="Q93" s="22">
        <f>Forecast!Q18*Assumptions!$C93/30</f>
        <v>128066.66666666667</v>
      </c>
      <c r="R93" s="22">
        <f>Forecast!R18*Assumptions!$C93/30</f>
        <v>129200</v>
      </c>
      <c r="S93" s="22">
        <f>Forecast!S18*Assumptions!$C93/30</f>
        <v>130333.33333333333</v>
      </c>
      <c r="T93" s="22">
        <f>Forecast!T18*Assumptions!$C93/30</f>
        <v>131466.66666666666</v>
      </c>
      <c r="U93" s="22">
        <f>Forecast!U18*Assumptions!$C93/30</f>
        <v>132600</v>
      </c>
      <c r="V93" s="22">
        <f>Forecast!V18*Assumptions!$C93/30</f>
        <v>133733.33333333334</v>
      </c>
      <c r="W93" s="22">
        <f>Forecast!W18*Assumptions!$C93/30</f>
        <v>134866.66666666666</v>
      </c>
      <c r="X93" s="22">
        <f>Forecast!X18*Assumptions!$C93/30</f>
        <v>136000</v>
      </c>
      <c r="Y93" s="22">
        <f>Forecast!Y18*Assumptions!$C93/30</f>
        <v>137133.33333333334</v>
      </c>
      <c r="Z93" s="22">
        <f>Forecast!Z18*Assumptions!$C93/30</f>
        <v>138266.66666666666</v>
      </c>
      <c r="AA93" s="22">
        <f>Forecast!AA18*Assumptions!$C93/30</f>
        <v>139400</v>
      </c>
      <c r="AB93" s="22">
        <f>Forecast!AB18*Assumptions!$C93/30</f>
        <v>140533.33333333334</v>
      </c>
    </row>
    <row r="94" spans="1:28" outlineLevel="1" x14ac:dyDescent="0.2"/>
    <row r="95" spans="1:28" outlineLevel="1" x14ac:dyDescent="0.2">
      <c r="A95" t="s">
        <v>56</v>
      </c>
      <c r="B95" s="5" t="s">
        <v>61</v>
      </c>
      <c r="C95" s="5" t="s">
        <v>62</v>
      </c>
      <c r="D95" s="12" t="s">
        <v>54</v>
      </c>
    </row>
    <row r="96" spans="1:28" outlineLevel="1" x14ac:dyDescent="0.2">
      <c r="A96" t="s">
        <v>57</v>
      </c>
      <c r="B96" s="9">
        <v>50000</v>
      </c>
      <c r="C96" s="2">
        <v>44562</v>
      </c>
      <c r="D96" s="9">
        <f>B96</f>
        <v>50000</v>
      </c>
      <c r="E96" s="13">
        <f t="shared" ref="E96:AB96" ca="1" si="242">IF(E$1&gt;=$C96,$B96,0)</f>
        <v>50000</v>
      </c>
      <c r="F96" s="13">
        <f t="shared" ca="1" si="242"/>
        <v>50000</v>
      </c>
      <c r="G96" s="13">
        <f t="shared" ca="1" si="242"/>
        <v>50000</v>
      </c>
      <c r="H96" s="13">
        <f t="shared" ca="1" si="242"/>
        <v>50000</v>
      </c>
      <c r="I96" s="13">
        <f t="shared" ca="1" si="242"/>
        <v>50000</v>
      </c>
      <c r="J96" s="13">
        <f t="shared" ca="1" si="242"/>
        <v>50000</v>
      </c>
      <c r="K96" s="13">
        <f t="shared" ca="1" si="242"/>
        <v>50000</v>
      </c>
      <c r="L96" s="13">
        <f t="shared" ca="1" si="242"/>
        <v>50000</v>
      </c>
      <c r="M96" s="13">
        <f t="shared" ca="1" si="242"/>
        <v>50000</v>
      </c>
      <c r="N96" s="13">
        <f t="shared" ca="1" si="242"/>
        <v>50000</v>
      </c>
      <c r="O96" s="13">
        <f t="shared" ca="1" si="242"/>
        <v>50000</v>
      </c>
      <c r="P96" s="13">
        <f t="shared" ca="1" si="242"/>
        <v>50000</v>
      </c>
      <c r="Q96" s="13">
        <f t="shared" ca="1" si="242"/>
        <v>50000</v>
      </c>
      <c r="R96" s="13">
        <f t="shared" ca="1" si="242"/>
        <v>50000</v>
      </c>
      <c r="S96" s="13">
        <f t="shared" ca="1" si="242"/>
        <v>50000</v>
      </c>
      <c r="T96" s="13">
        <f t="shared" ca="1" si="242"/>
        <v>50000</v>
      </c>
      <c r="U96" s="13">
        <f t="shared" ca="1" si="242"/>
        <v>50000</v>
      </c>
      <c r="V96" s="13">
        <f t="shared" ca="1" si="242"/>
        <v>50000</v>
      </c>
      <c r="W96" s="13">
        <f t="shared" ca="1" si="242"/>
        <v>50000</v>
      </c>
      <c r="X96" s="13">
        <f t="shared" ca="1" si="242"/>
        <v>50000</v>
      </c>
      <c r="Y96" s="13">
        <f t="shared" ca="1" si="242"/>
        <v>50000</v>
      </c>
      <c r="Z96" s="13">
        <f t="shared" ca="1" si="242"/>
        <v>50000</v>
      </c>
      <c r="AA96" s="13">
        <f t="shared" ca="1" si="242"/>
        <v>50000</v>
      </c>
      <c r="AB96" s="13">
        <f t="shared" ca="1" si="242"/>
        <v>50000</v>
      </c>
    </row>
    <row r="97" spans="1:28" outlineLevel="1" x14ac:dyDescent="0.2">
      <c r="A97" t="str">
        <f>A96&amp;" Accumulated Depreciation"</f>
        <v>Asset 1 Accumulated Depreciation</v>
      </c>
      <c r="C97" s="3">
        <v>5</v>
      </c>
      <c r="D97" s="9">
        <v>-20000</v>
      </c>
      <c r="E97" s="13">
        <f t="shared" ref="E97:AB97" ca="1" si="243">D97-IF(E$1&gt;=$C96,$B96/($C97*12),0)</f>
        <v>-20833.333333333332</v>
      </c>
      <c r="F97" s="13">
        <f t="shared" ca="1" si="243"/>
        <v>-21666.666666666664</v>
      </c>
      <c r="G97" s="13">
        <f t="shared" ca="1" si="243"/>
        <v>-22499.999999999996</v>
      </c>
      <c r="H97" s="13">
        <f t="shared" ca="1" si="243"/>
        <v>-23333.333333333328</v>
      </c>
      <c r="I97" s="13">
        <f t="shared" ca="1" si="243"/>
        <v>-24166.666666666661</v>
      </c>
      <c r="J97" s="13">
        <f t="shared" ca="1" si="243"/>
        <v>-24999.999999999993</v>
      </c>
      <c r="K97" s="13">
        <f t="shared" ca="1" si="243"/>
        <v>-25833.333333333325</v>
      </c>
      <c r="L97" s="13">
        <f t="shared" ca="1" si="243"/>
        <v>-26666.666666666657</v>
      </c>
      <c r="M97" s="13">
        <f t="shared" ca="1" si="243"/>
        <v>-27499.999999999989</v>
      </c>
      <c r="N97" s="13">
        <f t="shared" ca="1" si="243"/>
        <v>-28333.333333333321</v>
      </c>
      <c r="O97" s="13">
        <f t="shared" ca="1" si="243"/>
        <v>-29166.666666666653</v>
      </c>
      <c r="P97" s="13">
        <f t="shared" ca="1" si="243"/>
        <v>-29999.999999999985</v>
      </c>
      <c r="Q97" s="13">
        <f t="shared" ca="1" si="243"/>
        <v>-30833.333333333318</v>
      </c>
      <c r="R97" s="13">
        <f t="shared" ca="1" si="243"/>
        <v>-31666.66666666665</v>
      </c>
      <c r="S97" s="13">
        <f t="shared" ca="1" si="243"/>
        <v>-32499.999999999982</v>
      </c>
      <c r="T97" s="13">
        <f t="shared" ca="1" si="243"/>
        <v>-33333.333333333314</v>
      </c>
      <c r="U97" s="13">
        <f t="shared" ca="1" si="243"/>
        <v>-34166.66666666665</v>
      </c>
      <c r="V97" s="13">
        <f t="shared" ca="1" si="243"/>
        <v>-34999.999999999985</v>
      </c>
      <c r="W97" s="13">
        <f t="shared" ca="1" si="243"/>
        <v>-35833.333333333321</v>
      </c>
      <c r="X97" s="13">
        <f t="shared" ca="1" si="243"/>
        <v>-36666.666666666657</v>
      </c>
      <c r="Y97" s="13">
        <f t="shared" ca="1" si="243"/>
        <v>-37499.999999999993</v>
      </c>
      <c r="Z97" s="13">
        <f t="shared" ca="1" si="243"/>
        <v>-38333.333333333328</v>
      </c>
      <c r="AA97" s="13">
        <f t="shared" ca="1" si="243"/>
        <v>-39166.666666666664</v>
      </c>
      <c r="AB97" s="13">
        <f t="shared" ca="1" si="243"/>
        <v>-40000</v>
      </c>
    </row>
    <row r="98" spans="1:28" outlineLevel="1" x14ac:dyDescent="0.2">
      <c r="A98" t="s">
        <v>58</v>
      </c>
      <c r="B98" s="9">
        <v>50000</v>
      </c>
      <c r="C98" s="2">
        <v>44562</v>
      </c>
      <c r="D98" s="9">
        <f>B98</f>
        <v>50000</v>
      </c>
      <c r="E98" s="13">
        <f t="shared" ref="E98:AB98" ca="1" si="244">IF(E$1&gt;=$C98,$B98,0)</f>
        <v>50000</v>
      </c>
      <c r="F98" s="13">
        <f t="shared" ca="1" si="244"/>
        <v>50000</v>
      </c>
      <c r="G98" s="13">
        <f t="shared" ca="1" si="244"/>
        <v>50000</v>
      </c>
      <c r="H98" s="13">
        <f t="shared" ca="1" si="244"/>
        <v>50000</v>
      </c>
      <c r="I98" s="13">
        <f t="shared" ca="1" si="244"/>
        <v>50000</v>
      </c>
      <c r="J98" s="13">
        <f t="shared" ca="1" si="244"/>
        <v>50000</v>
      </c>
      <c r="K98" s="13">
        <f t="shared" ca="1" si="244"/>
        <v>50000</v>
      </c>
      <c r="L98" s="13">
        <f t="shared" ca="1" si="244"/>
        <v>50000</v>
      </c>
      <c r="M98" s="13">
        <f t="shared" ca="1" si="244"/>
        <v>50000</v>
      </c>
      <c r="N98" s="13">
        <f t="shared" ca="1" si="244"/>
        <v>50000</v>
      </c>
      <c r="O98" s="13">
        <f t="shared" ca="1" si="244"/>
        <v>50000</v>
      </c>
      <c r="P98" s="13">
        <f t="shared" ca="1" si="244"/>
        <v>50000</v>
      </c>
      <c r="Q98" s="13">
        <f t="shared" ca="1" si="244"/>
        <v>50000</v>
      </c>
      <c r="R98" s="13">
        <f t="shared" ca="1" si="244"/>
        <v>50000</v>
      </c>
      <c r="S98" s="13">
        <f t="shared" ca="1" si="244"/>
        <v>50000</v>
      </c>
      <c r="T98" s="13">
        <f t="shared" ca="1" si="244"/>
        <v>50000</v>
      </c>
      <c r="U98" s="13">
        <f t="shared" ca="1" si="244"/>
        <v>50000</v>
      </c>
      <c r="V98" s="13">
        <f t="shared" ca="1" si="244"/>
        <v>50000</v>
      </c>
      <c r="W98" s="13">
        <f t="shared" ca="1" si="244"/>
        <v>50000</v>
      </c>
      <c r="X98" s="13">
        <f t="shared" ca="1" si="244"/>
        <v>50000</v>
      </c>
      <c r="Y98" s="13">
        <f t="shared" ca="1" si="244"/>
        <v>50000</v>
      </c>
      <c r="Z98" s="13">
        <f t="shared" ca="1" si="244"/>
        <v>50000</v>
      </c>
      <c r="AA98" s="13">
        <f t="shared" ca="1" si="244"/>
        <v>50000</v>
      </c>
      <c r="AB98" s="13">
        <f t="shared" ca="1" si="244"/>
        <v>50000</v>
      </c>
    </row>
    <row r="99" spans="1:28" outlineLevel="1" x14ac:dyDescent="0.2">
      <c r="A99" t="str">
        <f>A98&amp;" Accumulated Depreciation"</f>
        <v>Asset 2 Accumulated Depreciation</v>
      </c>
      <c r="C99" s="3">
        <v>5</v>
      </c>
      <c r="D99" s="9">
        <v>-20000</v>
      </c>
      <c r="E99" s="13">
        <f t="shared" ref="E99:AB99" ca="1" si="245">D99-IF(E$1&gt;=$C98,$B98/($C99*12),0)</f>
        <v>-20833.333333333332</v>
      </c>
      <c r="F99" s="13">
        <f t="shared" ca="1" si="245"/>
        <v>-21666.666666666664</v>
      </c>
      <c r="G99" s="13">
        <f t="shared" ca="1" si="245"/>
        <v>-22499.999999999996</v>
      </c>
      <c r="H99" s="13">
        <f t="shared" ca="1" si="245"/>
        <v>-23333.333333333328</v>
      </c>
      <c r="I99" s="13">
        <f t="shared" ca="1" si="245"/>
        <v>-24166.666666666661</v>
      </c>
      <c r="J99" s="13">
        <f t="shared" ca="1" si="245"/>
        <v>-24999.999999999993</v>
      </c>
      <c r="K99" s="13">
        <f t="shared" ca="1" si="245"/>
        <v>-25833.333333333325</v>
      </c>
      <c r="L99" s="13">
        <f t="shared" ca="1" si="245"/>
        <v>-26666.666666666657</v>
      </c>
      <c r="M99" s="13">
        <f t="shared" ca="1" si="245"/>
        <v>-27499.999999999989</v>
      </c>
      <c r="N99" s="13">
        <f t="shared" ca="1" si="245"/>
        <v>-28333.333333333321</v>
      </c>
      <c r="O99" s="13">
        <f t="shared" ca="1" si="245"/>
        <v>-29166.666666666653</v>
      </c>
      <c r="P99" s="13">
        <f t="shared" ca="1" si="245"/>
        <v>-29999.999999999985</v>
      </c>
      <c r="Q99" s="13">
        <f t="shared" ca="1" si="245"/>
        <v>-30833.333333333318</v>
      </c>
      <c r="R99" s="13">
        <f t="shared" ca="1" si="245"/>
        <v>-31666.66666666665</v>
      </c>
      <c r="S99" s="13">
        <f t="shared" ca="1" si="245"/>
        <v>-32499.999999999982</v>
      </c>
      <c r="T99" s="13">
        <f t="shared" ca="1" si="245"/>
        <v>-33333.333333333314</v>
      </c>
      <c r="U99" s="13">
        <f t="shared" ca="1" si="245"/>
        <v>-34166.66666666665</v>
      </c>
      <c r="V99" s="13">
        <f t="shared" ca="1" si="245"/>
        <v>-34999.999999999985</v>
      </c>
      <c r="W99" s="13">
        <f t="shared" ca="1" si="245"/>
        <v>-35833.333333333321</v>
      </c>
      <c r="X99" s="13">
        <f t="shared" ca="1" si="245"/>
        <v>-36666.666666666657</v>
      </c>
      <c r="Y99" s="13">
        <f t="shared" ca="1" si="245"/>
        <v>-37499.999999999993</v>
      </c>
      <c r="Z99" s="13">
        <f t="shared" ca="1" si="245"/>
        <v>-38333.333333333328</v>
      </c>
      <c r="AA99" s="13">
        <f t="shared" ca="1" si="245"/>
        <v>-39166.666666666664</v>
      </c>
      <c r="AB99" s="13">
        <f t="shared" ca="1" si="245"/>
        <v>-40000</v>
      </c>
    </row>
    <row r="100" spans="1:28" outlineLevel="1" x14ac:dyDescent="0.2">
      <c r="A100" t="s">
        <v>59</v>
      </c>
      <c r="B100" s="9">
        <v>100000</v>
      </c>
      <c r="C100" s="2">
        <v>45292</v>
      </c>
      <c r="D100" s="9"/>
      <c r="E100" s="13">
        <f t="shared" ref="E100:AB100" ca="1" si="246">IF(E$1&gt;=$C100,$B100,0)</f>
        <v>100000</v>
      </c>
      <c r="F100" s="13">
        <f t="shared" ca="1" si="246"/>
        <v>100000</v>
      </c>
      <c r="G100" s="13">
        <f t="shared" ca="1" si="246"/>
        <v>100000</v>
      </c>
      <c r="H100" s="13">
        <f t="shared" ca="1" si="246"/>
        <v>100000</v>
      </c>
      <c r="I100" s="13">
        <f t="shared" ca="1" si="246"/>
        <v>100000</v>
      </c>
      <c r="J100" s="13">
        <f t="shared" ca="1" si="246"/>
        <v>100000</v>
      </c>
      <c r="K100" s="13">
        <f t="shared" ca="1" si="246"/>
        <v>100000</v>
      </c>
      <c r="L100" s="13">
        <f t="shared" ca="1" si="246"/>
        <v>100000</v>
      </c>
      <c r="M100" s="13">
        <f t="shared" ca="1" si="246"/>
        <v>100000</v>
      </c>
      <c r="N100" s="13">
        <f t="shared" ca="1" si="246"/>
        <v>100000</v>
      </c>
      <c r="O100" s="13">
        <f t="shared" ca="1" si="246"/>
        <v>100000</v>
      </c>
      <c r="P100" s="13">
        <f t="shared" ca="1" si="246"/>
        <v>100000</v>
      </c>
      <c r="Q100" s="13">
        <f t="shared" ca="1" si="246"/>
        <v>100000</v>
      </c>
      <c r="R100" s="13">
        <f t="shared" ca="1" si="246"/>
        <v>100000</v>
      </c>
      <c r="S100" s="13">
        <f t="shared" ca="1" si="246"/>
        <v>100000</v>
      </c>
      <c r="T100" s="13">
        <f t="shared" ca="1" si="246"/>
        <v>100000</v>
      </c>
      <c r="U100" s="13">
        <f t="shared" ca="1" si="246"/>
        <v>100000</v>
      </c>
      <c r="V100" s="13">
        <f t="shared" ca="1" si="246"/>
        <v>100000</v>
      </c>
      <c r="W100" s="13">
        <f t="shared" ca="1" si="246"/>
        <v>100000</v>
      </c>
      <c r="X100" s="13">
        <f t="shared" ca="1" si="246"/>
        <v>100000</v>
      </c>
      <c r="Y100" s="13">
        <f t="shared" ca="1" si="246"/>
        <v>100000</v>
      </c>
      <c r="Z100" s="13">
        <f t="shared" ca="1" si="246"/>
        <v>100000</v>
      </c>
      <c r="AA100" s="13">
        <f t="shared" ca="1" si="246"/>
        <v>100000</v>
      </c>
      <c r="AB100" s="13">
        <f t="shared" ca="1" si="246"/>
        <v>100000</v>
      </c>
    </row>
    <row r="101" spans="1:28" outlineLevel="1" x14ac:dyDescent="0.2">
      <c r="A101" t="str">
        <f>A100&amp;" Accumulated Depreciation"</f>
        <v>Asset 3 Accumulated Depreciation</v>
      </c>
      <c r="B101" s="35"/>
      <c r="C101" s="3">
        <v>10</v>
      </c>
      <c r="D101" s="9"/>
      <c r="E101" s="13">
        <f ca="1">B101-IF(E$1&gt;=$C100,$B100/($C101*12),0)</f>
        <v>-833.33333333333337</v>
      </c>
      <c r="F101" s="13">
        <f t="shared" ref="F101:AB101" ca="1" si="247">E101-IF(F$1&gt;=$C100,$B100/($C101*12),0)</f>
        <v>-1666.6666666666667</v>
      </c>
      <c r="G101" s="13">
        <f t="shared" ca="1" si="247"/>
        <v>-2500</v>
      </c>
      <c r="H101" s="13">
        <f t="shared" ca="1" si="247"/>
        <v>-3333.3333333333335</v>
      </c>
      <c r="I101" s="13">
        <f t="shared" ca="1" si="247"/>
        <v>-4166.666666666667</v>
      </c>
      <c r="J101" s="13">
        <f t="shared" ca="1" si="247"/>
        <v>-5000</v>
      </c>
      <c r="K101" s="13">
        <f t="shared" ca="1" si="247"/>
        <v>-5833.333333333333</v>
      </c>
      <c r="L101" s="13">
        <f t="shared" ca="1" si="247"/>
        <v>-6666.6666666666661</v>
      </c>
      <c r="M101" s="13">
        <f t="shared" ca="1" si="247"/>
        <v>-7499.9999999999991</v>
      </c>
      <c r="N101" s="13">
        <f t="shared" ca="1" si="247"/>
        <v>-8333.3333333333321</v>
      </c>
      <c r="O101" s="13">
        <f t="shared" ca="1" si="247"/>
        <v>-9166.6666666666661</v>
      </c>
      <c r="P101" s="13">
        <f t="shared" ca="1" si="247"/>
        <v>-10000</v>
      </c>
      <c r="Q101" s="13">
        <f t="shared" ca="1" si="247"/>
        <v>-10833.333333333334</v>
      </c>
      <c r="R101" s="13">
        <f t="shared" ca="1" si="247"/>
        <v>-11666.666666666668</v>
      </c>
      <c r="S101" s="13">
        <f t="shared" ca="1" si="247"/>
        <v>-12500.000000000002</v>
      </c>
      <c r="T101" s="13">
        <f t="shared" ca="1" si="247"/>
        <v>-13333.333333333336</v>
      </c>
      <c r="U101" s="13">
        <f t="shared" ca="1" si="247"/>
        <v>-14166.66666666667</v>
      </c>
      <c r="V101" s="13">
        <f t="shared" ca="1" si="247"/>
        <v>-15000.000000000004</v>
      </c>
      <c r="W101" s="13">
        <f t="shared" ca="1" si="247"/>
        <v>-15833.333333333338</v>
      </c>
      <c r="X101" s="13">
        <f t="shared" ca="1" si="247"/>
        <v>-16666.666666666672</v>
      </c>
      <c r="Y101" s="13">
        <f t="shared" ca="1" si="247"/>
        <v>-17500.000000000004</v>
      </c>
      <c r="Z101" s="13">
        <f t="shared" ca="1" si="247"/>
        <v>-18333.333333333336</v>
      </c>
      <c r="AA101" s="13">
        <f t="shared" ca="1" si="247"/>
        <v>-19166.666666666668</v>
      </c>
      <c r="AB101" s="13">
        <f t="shared" ca="1" si="247"/>
        <v>-20000</v>
      </c>
    </row>
    <row r="102" spans="1:28" outlineLevel="1" x14ac:dyDescent="0.2">
      <c r="A102" t="s">
        <v>60</v>
      </c>
      <c r="B102" s="9">
        <v>80000</v>
      </c>
      <c r="C102" s="2">
        <v>45658</v>
      </c>
      <c r="D102" s="9"/>
      <c r="E102" s="13">
        <f t="shared" ref="E102:AB102" ca="1" si="248">IF(E$1&gt;=$C102,$B102,0)</f>
        <v>0</v>
      </c>
      <c r="F102" s="13">
        <f t="shared" ca="1" si="248"/>
        <v>0</v>
      </c>
      <c r="G102" s="13">
        <f t="shared" ca="1" si="248"/>
        <v>0</v>
      </c>
      <c r="H102" s="13">
        <f t="shared" ca="1" si="248"/>
        <v>0</v>
      </c>
      <c r="I102" s="13">
        <f t="shared" ca="1" si="248"/>
        <v>0</v>
      </c>
      <c r="J102" s="13">
        <f t="shared" ca="1" si="248"/>
        <v>0</v>
      </c>
      <c r="K102" s="13">
        <f t="shared" ca="1" si="248"/>
        <v>0</v>
      </c>
      <c r="L102" s="13">
        <f t="shared" ca="1" si="248"/>
        <v>0</v>
      </c>
      <c r="M102" s="13">
        <f t="shared" ca="1" si="248"/>
        <v>80000</v>
      </c>
      <c r="N102" s="13">
        <f t="shared" ca="1" si="248"/>
        <v>80000</v>
      </c>
      <c r="O102" s="13">
        <f t="shared" ca="1" si="248"/>
        <v>80000</v>
      </c>
      <c r="P102" s="13">
        <f t="shared" ca="1" si="248"/>
        <v>80000</v>
      </c>
      <c r="Q102" s="13">
        <f t="shared" ca="1" si="248"/>
        <v>80000</v>
      </c>
      <c r="R102" s="13">
        <f t="shared" ca="1" si="248"/>
        <v>80000</v>
      </c>
      <c r="S102" s="13">
        <f t="shared" ca="1" si="248"/>
        <v>80000</v>
      </c>
      <c r="T102" s="13">
        <f t="shared" ca="1" si="248"/>
        <v>80000</v>
      </c>
      <c r="U102" s="13">
        <f t="shared" ca="1" si="248"/>
        <v>80000</v>
      </c>
      <c r="V102" s="13">
        <f t="shared" ca="1" si="248"/>
        <v>80000</v>
      </c>
      <c r="W102" s="13">
        <f t="shared" ca="1" si="248"/>
        <v>80000</v>
      </c>
      <c r="X102" s="13">
        <f t="shared" ca="1" si="248"/>
        <v>80000</v>
      </c>
      <c r="Y102" s="13">
        <f t="shared" ca="1" si="248"/>
        <v>80000</v>
      </c>
      <c r="Z102" s="13">
        <f t="shared" ca="1" si="248"/>
        <v>80000</v>
      </c>
      <c r="AA102" s="13">
        <f t="shared" ca="1" si="248"/>
        <v>80000</v>
      </c>
      <c r="AB102" s="13">
        <f t="shared" ca="1" si="248"/>
        <v>80000</v>
      </c>
    </row>
    <row r="103" spans="1:28" outlineLevel="1" x14ac:dyDescent="0.2">
      <c r="A103" t="str">
        <f>A102&amp;" Accumulated Depreciation"</f>
        <v>Asset 4 Accumulated Depreciation</v>
      </c>
      <c r="B103" s="35"/>
      <c r="C103" s="3">
        <v>5</v>
      </c>
      <c r="D103" s="9"/>
      <c r="E103" s="13">
        <f ca="1">B103-IF(E$1&gt;=$C102,$B102/($C103*12),0)</f>
        <v>0</v>
      </c>
      <c r="F103" s="13">
        <f t="shared" ref="F103:AB103" ca="1" si="249">E103-IF(F$1&gt;=$C102,$B102/($C103*12),0)</f>
        <v>0</v>
      </c>
      <c r="G103" s="13">
        <f t="shared" ca="1" si="249"/>
        <v>0</v>
      </c>
      <c r="H103" s="13">
        <f t="shared" ca="1" si="249"/>
        <v>0</v>
      </c>
      <c r="I103" s="13">
        <f t="shared" ca="1" si="249"/>
        <v>0</v>
      </c>
      <c r="J103" s="13">
        <f t="shared" ca="1" si="249"/>
        <v>0</v>
      </c>
      <c r="K103" s="13">
        <f t="shared" ca="1" si="249"/>
        <v>0</v>
      </c>
      <c r="L103" s="13">
        <f t="shared" ca="1" si="249"/>
        <v>0</v>
      </c>
      <c r="M103" s="13">
        <f t="shared" ca="1" si="249"/>
        <v>-1333.3333333333333</v>
      </c>
      <c r="N103" s="13">
        <f t="shared" ca="1" si="249"/>
        <v>-2666.6666666666665</v>
      </c>
      <c r="O103" s="13">
        <f t="shared" ca="1" si="249"/>
        <v>-4000</v>
      </c>
      <c r="P103" s="13">
        <f t="shared" ca="1" si="249"/>
        <v>-5333.333333333333</v>
      </c>
      <c r="Q103" s="13">
        <f t="shared" ca="1" si="249"/>
        <v>-6666.6666666666661</v>
      </c>
      <c r="R103" s="13">
        <f t="shared" ca="1" si="249"/>
        <v>-7999.9999999999991</v>
      </c>
      <c r="S103" s="13">
        <f t="shared" ca="1" si="249"/>
        <v>-9333.3333333333321</v>
      </c>
      <c r="T103" s="13">
        <f t="shared" ca="1" si="249"/>
        <v>-10666.666666666666</v>
      </c>
      <c r="U103" s="13">
        <f t="shared" ca="1" si="249"/>
        <v>-12000</v>
      </c>
      <c r="V103" s="13">
        <f t="shared" ca="1" si="249"/>
        <v>-13333.333333333334</v>
      </c>
      <c r="W103" s="13">
        <f t="shared" ca="1" si="249"/>
        <v>-14666.666666666668</v>
      </c>
      <c r="X103" s="13">
        <f t="shared" ca="1" si="249"/>
        <v>-16000.000000000002</v>
      </c>
      <c r="Y103" s="13">
        <f t="shared" ca="1" si="249"/>
        <v>-17333.333333333336</v>
      </c>
      <c r="Z103" s="13">
        <f t="shared" ca="1" si="249"/>
        <v>-18666.666666666668</v>
      </c>
      <c r="AA103" s="13">
        <f t="shared" ca="1" si="249"/>
        <v>-20000</v>
      </c>
      <c r="AB103" s="13">
        <f t="shared" ca="1" si="249"/>
        <v>-21333.333333333332</v>
      </c>
    </row>
    <row r="104" spans="1:28" outlineLevel="1" x14ac:dyDescent="0.2"/>
    <row r="105" spans="1:28" outlineLevel="1" x14ac:dyDescent="0.2">
      <c r="A105" s="4" t="s">
        <v>63</v>
      </c>
      <c r="B105" s="4"/>
      <c r="C105" s="4"/>
      <c r="D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outlineLevel="1" x14ac:dyDescent="0.2">
      <c r="C106" s="12" t="s">
        <v>55</v>
      </c>
      <c r="D106" s="12" t="s">
        <v>54</v>
      </c>
    </row>
    <row r="107" spans="1:28" outlineLevel="1" x14ac:dyDescent="0.2">
      <c r="A107" t="s">
        <v>64</v>
      </c>
      <c r="C107" s="3">
        <v>30</v>
      </c>
      <c r="D107" s="9">
        <v>100000</v>
      </c>
      <c r="E107" s="22">
        <f ca="1">SUM(Forecast!E20:E21,Forecast!E34,Forecast!E36:E39,Forecast!E46)*Assumptions!$C107/30</f>
        <v>147407.5</v>
      </c>
      <c r="F107" s="22">
        <f ca="1">SUM(Forecast!F20:F21,Forecast!F34,Forecast!F36:F39,Forecast!F46)*Assumptions!$C107/30</f>
        <v>148327.5</v>
      </c>
      <c r="G107" s="22">
        <f ca="1">SUM(Forecast!G20:G21,Forecast!G34,Forecast!G36:G39,Forecast!G46)*Assumptions!$C107/30</f>
        <v>155285</v>
      </c>
      <c r="H107" s="22">
        <f ca="1">SUM(Forecast!H20:H21,Forecast!H34,Forecast!H36:H39,Forecast!H46)*Assumptions!$C107/30</f>
        <v>156205</v>
      </c>
      <c r="I107" s="22">
        <f ca="1">SUM(Forecast!I20:I21,Forecast!I34,Forecast!I36:I39,Forecast!I46)*Assumptions!$C107/30</f>
        <v>157125</v>
      </c>
      <c r="J107" s="22">
        <f ca="1">SUM(Forecast!J20:J21,Forecast!J34,Forecast!J36:J39,Forecast!J46)*Assumptions!$C107/30</f>
        <v>158045</v>
      </c>
      <c r="K107" s="22">
        <f ca="1">SUM(Forecast!K20:K21,Forecast!K34,Forecast!K36:K39,Forecast!K46)*Assumptions!$C107/30</f>
        <v>158965</v>
      </c>
      <c r="L107" s="22">
        <f ca="1">SUM(Forecast!L20:L21,Forecast!L34,Forecast!L36:L39,Forecast!L46)*Assumptions!$C107/30</f>
        <v>159885</v>
      </c>
      <c r="M107" s="22">
        <f ca="1">SUM(Forecast!M20:M21,Forecast!M34,Forecast!M36:M39,Forecast!M46)*Assumptions!$C107/30</f>
        <v>170867.5</v>
      </c>
      <c r="N107" s="22">
        <f ca="1">SUM(Forecast!N20:N21,Forecast!N34,Forecast!N36:N39,Forecast!N46)*Assumptions!$C107/30</f>
        <v>171787.5</v>
      </c>
      <c r="O107" s="22">
        <f ca="1">SUM(Forecast!O20:O21,Forecast!O34,Forecast!O36:O39,Forecast!O46)*Assumptions!$C107/30</f>
        <v>172707.5</v>
      </c>
      <c r="P107" s="22">
        <f ca="1">SUM(Forecast!P20:P21,Forecast!P34,Forecast!P36:P39,Forecast!P46)*Assumptions!$C107/30</f>
        <v>173627.5</v>
      </c>
      <c r="Q107" s="22">
        <f ca="1">SUM(Forecast!Q20:Q21,Forecast!Q34,Forecast!Q36:Q39,Forecast!Q46)*Assumptions!$C107/30</f>
        <v>174547.5</v>
      </c>
      <c r="R107" s="22">
        <f ca="1">SUM(Forecast!R20:R21,Forecast!R34,Forecast!R36:R39,Forecast!R46)*Assumptions!$C107/30</f>
        <v>175467.5</v>
      </c>
      <c r="S107" s="22">
        <f ca="1">SUM(Forecast!S20:S21,Forecast!S34,Forecast!S36:S39,Forecast!S46)*Assumptions!$C107/30</f>
        <v>182425</v>
      </c>
      <c r="T107" s="22">
        <f ca="1">SUM(Forecast!T20:T21,Forecast!T34,Forecast!T36:T39,Forecast!T46)*Assumptions!$C107/30</f>
        <v>183345</v>
      </c>
      <c r="U107" s="22">
        <f ca="1">SUM(Forecast!U20:U21,Forecast!U34,Forecast!U36:U39,Forecast!U46)*Assumptions!$C107/30</f>
        <v>184265</v>
      </c>
      <c r="V107" s="22">
        <f ca="1">SUM(Forecast!V20:V21,Forecast!V34,Forecast!V36:V39,Forecast!V46)*Assumptions!$C107/30</f>
        <v>191222.5</v>
      </c>
      <c r="W107" s="22">
        <f ca="1">SUM(Forecast!W20:W21,Forecast!W34,Forecast!W36:W39,Forecast!W46)*Assumptions!$C107/30</f>
        <v>192142.5</v>
      </c>
      <c r="X107" s="22">
        <f ca="1">SUM(Forecast!X20:X21,Forecast!X34,Forecast!X36:X39,Forecast!X46)*Assumptions!$C107/30</f>
        <v>193062.5</v>
      </c>
      <c r="Y107" s="22">
        <f ca="1">SUM(Forecast!Y20:Y21,Forecast!Y34,Forecast!Y36:Y39,Forecast!Y46)*Assumptions!$C107/30</f>
        <v>193982.5</v>
      </c>
      <c r="Z107" s="22">
        <f ca="1">SUM(Forecast!Z20:Z21,Forecast!Z34,Forecast!Z36:Z39,Forecast!Z46)*Assumptions!$C107/30</f>
        <v>194902.5</v>
      </c>
      <c r="AA107" s="22">
        <f ca="1">SUM(Forecast!AA20:AA21,Forecast!AA34,Forecast!AA36:AA39,Forecast!AA46)*Assumptions!$C107/30</f>
        <v>195822.5</v>
      </c>
      <c r="AB107" s="22">
        <f ca="1">SUM(Forecast!AB20:AB21,Forecast!AB34,Forecast!AB36:AB39,Forecast!AB46)*Assumptions!$C107/30</f>
        <v>196742.5</v>
      </c>
    </row>
    <row r="108" spans="1:28" outlineLevel="1" x14ac:dyDescent="0.2"/>
    <row r="109" spans="1:28" outlineLevel="1" x14ac:dyDescent="0.2">
      <c r="A109" t="s">
        <v>65</v>
      </c>
      <c r="B109" s="5" t="s">
        <v>67</v>
      </c>
      <c r="C109" s="5" t="s">
        <v>68</v>
      </c>
      <c r="D109" s="5" t="s">
        <v>69</v>
      </c>
    </row>
    <row r="110" spans="1:28" outlineLevel="1" x14ac:dyDescent="0.2">
      <c r="A110" t="s">
        <v>66</v>
      </c>
      <c r="B110" s="9">
        <v>50000</v>
      </c>
      <c r="C110" s="2">
        <v>44562</v>
      </c>
      <c r="D110" s="2">
        <f>DATE(YEAR(C110),MONTH(C110)+60,DAY(C110))</f>
        <v>46388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outlineLevel="1" x14ac:dyDescent="0.2">
      <c r="A111" t="str">
        <f>A110&amp;" Repayment"</f>
        <v>Loan 1 Repayment</v>
      </c>
      <c r="B111" s="21">
        <f>IFERROR(PMT(D112/12,D111,-B110),0)</f>
        <v>943.56168220054678</v>
      </c>
      <c r="C111" s="3">
        <v>5</v>
      </c>
      <c r="D111" s="3">
        <f>C111*12</f>
        <v>60</v>
      </c>
      <c r="E111" s="13">
        <f t="shared" ref="E111:AB111" ca="1" si="250">IF(AND(E$1&gt;=$C110,E$1&lt;=$D110),$B111,0)</f>
        <v>943.56168220054678</v>
      </c>
      <c r="F111" s="13">
        <f t="shared" ca="1" si="250"/>
        <v>943.56168220054678</v>
      </c>
      <c r="G111" s="13">
        <f t="shared" ca="1" si="250"/>
        <v>943.56168220054678</v>
      </c>
      <c r="H111" s="13">
        <f t="shared" ca="1" si="250"/>
        <v>943.56168220054678</v>
      </c>
      <c r="I111" s="13">
        <f t="shared" ca="1" si="250"/>
        <v>943.56168220054678</v>
      </c>
      <c r="J111" s="13">
        <f t="shared" ca="1" si="250"/>
        <v>943.56168220054678</v>
      </c>
      <c r="K111" s="13">
        <f t="shared" ca="1" si="250"/>
        <v>943.56168220054678</v>
      </c>
      <c r="L111" s="13">
        <f t="shared" ca="1" si="250"/>
        <v>943.56168220054678</v>
      </c>
      <c r="M111" s="13">
        <f t="shared" ca="1" si="250"/>
        <v>943.56168220054678</v>
      </c>
      <c r="N111" s="13">
        <f t="shared" ca="1" si="250"/>
        <v>943.56168220054678</v>
      </c>
      <c r="O111" s="13">
        <f t="shared" ca="1" si="250"/>
        <v>943.56168220054678</v>
      </c>
      <c r="P111" s="13">
        <f t="shared" ca="1" si="250"/>
        <v>943.56168220054678</v>
      </c>
      <c r="Q111" s="13">
        <f t="shared" ca="1" si="250"/>
        <v>943.56168220054678</v>
      </c>
      <c r="R111" s="13">
        <f t="shared" ca="1" si="250"/>
        <v>943.56168220054678</v>
      </c>
      <c r="S111" s="13">
        <f t="shared" ca="1" si="250"/>
        <v>943.56168220054678</v>
      </c>
      <c r="T111" s="13">
        <f t="shared" ca="1" si="250"/>
        <v>943.56168220054678</v>
      </c>
      <c r="U111" s="13">
        <f t="shared" ca="1" si="250"/>
        <v>943.56168220054678</v>
      </c>
      <c r="V111" s="13">
        <f t="shared" ca="1" si="250"/>
        <v>943.56168220054678</v>
      </c>
      <c r="W111" s="13">
        <f t="shared" ca="1" si="250"/>
        <v>943.56168220054678</v>
      </c>
      <c r="X111" s="13">
        <f t="shared" ca="1" si="250"/>
        <v>943.56168220054678</v>
      </c>
      <c r="Y111" s="13">
        <f t="shared" ca="1" si="250"/>
        <v>943.56168220054678</v>
      </c>
      <c r="Z111" s="13">
        <f t="shared" ca="1" si="250"/>
        <v>943.56168220054678</v>
      </c>
      <c r="AA111" s="13">
        <f t="shared" ca="1" si="250"/>
        <v>943.56168220054678</v>
      </c>
      <c r="AB111" s="13">
        <f t="shared" ca="1" si="250"/>
        <v>943.56168220054678</v>
      </c>
    </row>
    <row r="112" spans="1:28" outlineLevel="1" x14ac:dyDescent="0.2">
      <c r="A112" t="str">
        <f>A110&amp;" Interest"</f>
        <v>Loan 1 Interest</v>
      </c>
      <c r="D112" s="18">
        <v>0.05</v>
      </c>
      <c r="E112" s="13">
        <f>-D113*$D112/12</f>
        <v>-125</v>
      </c>
      <c r="F112" s="13">
        <f t="shared" ref="F112:AB112" ca="1" si="251">-E113*$D112/12</f>
        <v>-120.54765965749773</v>
      </c>
      <c r="G112" s="13">
        <f t="shared" ca="1" si="251"/>
        <v>-116.1138707330892</v>
      </c>
      <c r="H112" s="13">
        <f t="shared" ca="1" si="251"/>
        <v>-111.69855592919906</v>
      </c>
      <c r="I112" s="13">
        <f t="shared" ca="1" si="251"/>
        <v>-107.3016382703251</v>
      </c>
      <c r="J112" s="13">
        <f t="shared" ca="1" si="251"/>
        <v>-102.92304110169647</v>
      </c>
      <c r="K112" s="13">
        <f t="shared" ca="1" si="251"/>
        <v>-98.562688087937104</v>
      </c>
      <c r="L112" s="13">
        <f t="shared" ca="1" si="251"/>
        <v>-94.220503211735107</v>
      </c>
      <c r="M112" s="13">
        <f t="shared" ca="1" si="251"/>
        <v>-89.896410772517257</v>
      </c>
      <c r="N112" s="13">
        <f t="shared" ca="1" si="251"/>
        <v>-85.590335385129492</v>
      </c>
      <c r="O112" s="13">
        <f t="shared" ca="1" si="251"/>
        <v>-81.302201978522518</v>
      </c>
      <c r="P112" s="13">
        <f t="shared" ca="1" si="251"/>
        <v>-77.031935794443058</v>
      </c>
      <c r="Q112" s="13">
        <f t="shared" ca="1" si="251"/>
        <v>-72.779462386130604</v>
      </c>
      <c r="R112" s="13">
        <f t="shared" ca="1" si="251"/>
        <v>-68.544707617019455</v>
      </c>
      <c r="S112" s="13">
        <f t="shared" ca="1" si="251"/>
        <v>-64.327597659446255</v>
      </c>
      <c r="T112" s="13">
        <f t="shared" ca="1" si="251"/>
        <v>-60.128058993362941</v>
      </c>
      <c r="U112" s="13">
        <f t="shared" ca="1" si="251"/>
        <v>-55.946018405054986</v>
      </c>
      <c r="V112" s="13">
        <f t="shared" ca="1" si="251"/>
        <v>-51.781402985864979</v>
      </c>
      <c r="W112" s="13">
        <f t="shared" ca="1" si="251"/>
        <v>-47.634140130921594</v>
      </c>
      <c r="X112" s="13">
        <f t="shared" ca="1" si="251"/>
        <v>-43.504157537873802</v>
      </c>
      <c r="Y112" s="13">
        <f t="shared" ca="1" si="251"/>
        <v>-39.391383205630383</v>
      </c>
      <c r="Z112" s="13">
        <f t="shared" ca="1" si="251"/>
        <v>-35.295745433104649</v>
      </c>
      <c r="AA112" s="13">
        <f t="shared" ca="1" si="251"/>
        <v>-31.217172817964435</v>
      </c>
      <c r="AB112" s="13">
        <f t="shared" ca="1" si="251"/>
        <v>-27.155594255387303</v>
      </c>
    </row>
    <row r="113" spans="1:28" outlineLevel="1" x14ac:dyDescent="0.2">
      <c r="A113" t="str">
        <f>A110&amp;" Balance"</f>
        <v>Loan 1 Balance</v>
      </c>
      <c r="D113" s="19">
        <v>30000</v>
      </c>
      <c r="E113" s="13">
        <f ca="1">D113-E111+E112</f>
        <v>28931.438317799453</v>
      </c>
      <c r="F113" s="13">
        <f t="shared" ref="F113:AB113" ca="1" si="252">E113-F111+F112</f>
        <v>27867.328975941407</v>
      </c>
      <c r="G113" s="13">
        <f t="shared" ca="1" si="252"/>
        <v>26807.65342300777</v>
      </c>
      <c r="H113" s="13">
        <f t="shared" ca="1" si="252"/>
        <v>25752.393184878023</v>
      </c>
      <c r="I113" s="13">
        <f t="shared" ca="1" si="252"/>
        <v>24701.529864407152</v>
      </c>
      <c r="J113" s="13">
        <f t="shared" ca="1" si="252"/>
        <v>23655.045141104907</v>
      </c>
      <c r="K113" s="13">
        <f t="shared" ca="1" si="252"/>
        <v>22612.920770816425</v>
      </c>
      <c r="L113" s="13">
        <f t="shared" ca="1" si="252"/>
        <v>21575.138585404144</v>
      </c>
      <c r="M113" s="13">
        <f t="shared" ca="1" si="252"/>
        <v>20541.680492431078</v>
      </c>
      <c r="N113" s="13">
        <f t="shared" ca="1" si="252"/>
        <v>19512.528474845403</v>
      </c>
      <c r="O113" s="13">
        <f t="shared" ca="1" si="252"/>
        <v>18487.664590666333</v>
      </c>
      <c r="P113" s="13">
        <f t="shared" ca="1" si="252"/>
        <v>17467.070972671343</v>
      </c>
      <c r="Q113" s="13">
        <f t="shared" ca="1" si="252"/>
        <v>16450.729828084666</v>
      </c>
      <c r="R113" s="13">
        <f t="shared" ca="1" si="252"/>
        <v>15438.623438267099</v>
      </c>
      <c r="S113" s="13">
        <f t="shared" ca="1" si="252"/>
        <v>14430.734158407105</v>
      </c>
      <c r="T113" s="13">
        <f t="shared" ca="1" si="252"/>
        <v>13427.044417213196</v>
      </c>
      <c r="U113" s="13">
        <f t="shared" ca="1" si="252"/>
        <v>12427.536716607594</v>
      </c>
      <c r="V113" s="13">
        <f t="shared" ca="1" si="252"/>
        <v>11432.193631421182</v>
      </c>
      <c r="W113" s="13">
        <f t="shared" ca="1" si="252"/>
        <v>10440.997809089713</v>
      </c>
      <c r="X113" s="13">
        <f t="shared" ca="1" si="252"/>
        <v>9453.9319693512916</v>
      </c>
      <c r="Y113" s="13">
        <f t="shared" ca="1" si="252"/>
        <v>8470.9789039451152</v>
      </c>
      <c r="Z113" s="13">
        <f t="shared" ca="1" si="252"/>
        <v>7492.121476311464</v>
      </c>
      <c r="AA113" s="13">
        <f t="shared" ca="1" si="252"/>
        <v>6517.3426212929526</v>
      </c>
      <c r="AB113" s="13">
        <f t="shared" ca="1" si="252"/>
        <v>5546.6253448370189</v>
      </c>
    </row>
    <row r="114" spans="1:28" outlineLevel="1" x14ac:dyDescent="0.2">
      <c r="A114" t="s">
        <v>66</v>
      </c>
      <c r="B114" s="9">
        <v>50000</v>
      </c>
      <c r="C114" s="2">
        <v>44562</v>
      </c>
      <c r="D114" s="2">
        <f>DATE(YEAR(C114),MONTH(C114)+60,DAY(C114))</f>
        <v>46388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spans="1:28" outlineLevel="1" x14ac:dyDescent="0.2">
      <c r="A115" t="str">
        <f>A114&amp;" Repayment"</f>
        <v>Loan 1 Repayment</v>
      </c>
      <c r="B115" s="21">
        <f>IFERROR(PMT(D116/12,D115,-B114),0)</f>
        <v>943.56168220054678</v>
      </c>
      <c r="C115" s="3">
        <v>5</v>
      </c>
      <c r="D115" s="3">
        <f>C115*12</f>
        <v>60</v>
      </c>
      <c r="E115" s="13">
        <f t="shared" ref="E115:AB115" ca="1" si="253">IF(AND(E$1&gt;=$C114,E$1&lt;=$D114),$B115,0)</f>
        <v>943.56168220054678</v>
      </c>
      <c r="F115" s="13">
        <f t="shared" ca="1" si="253"/>
        <v>943.56168220054678</v>
      </c>
      <c r="G115" s="13">
        <f t="shared" ca="1" si="253"/>
        <v>943.56168220054678</v>
      </c>
      <c r="H115" s="13">
        <f t="shared" ca="1" si="253"/>
        <v>943.56168220054678</v>
      </c>
      <c r="I115" s="13">
        <f t="shared" ca="1" si="253"/>
        <v>943.56168220054678</v>
      </c>
      <c r="J115" s="13">
        <f t="shared" ca="1" si="253"/>
        <v>943.56168220054678</v>
      </c>
      <c r="K115" s="13">
        <f t="shared" ca="1" si="253"/>
        <v>943.56168220054678</v>
      </c>
      <c r="L115" s="13">
        <f t="shared" ca="1" si="253"/>
        <v>943.56168220054678</v>
      </c>
      <c r="M115" s="13">
        <f t="shared" ca="1" si="253"/>
        <v>943.56168220054678</v>
      </c>
      <c r="N115" s="13">
        <f t="shared" ca="1" si="253"/>
        <v>943.56168220054678</v>
      </c>
      <c r="O115" s="13">
        <f t="shared" ca="1" si="253"/>
        <v>943.56168220054678</v>
      </c>
      <c r="P115" s="13">
        <f t="shared" ca="1" si="253"/>
        <v>943.56168220054678</v>
      </c>
      <c r="Q115" s="13">
        <f t="shared" ca="1" si="253"/>
        <v>943.56168220054678</v>
      </c>
      <c r="R115" s="13">
        <f t="shared" ca="1" si="253"/>
        <v>943.56168220054678</v>
      </c>
      <c r="S115" s="13">
        <f t="shared" ca="1" si="253"/>
        <v>943.56168220054678</v>
      </c>
      <c r="T115" s="13">
        <f t="shared" ca="1" si="253"/>
        <v>943.56168220054678</v>
      </c>
      <c r="U115" s="13">
        <f t="shared" ca="1" si="253"/>
        <v>943.56168220054678</v>
      </c>
      <c r="V115" s="13">
        <f t="shared" ca="1" si="253"/>
        <v>943.56168220054678</v>
      </c>
      <c r="W115" s="13">
        <f t="shared" ca="1" si="253"/>
        <v>943.56168220054678</v>
      </c>
      <c r="X115" s="13">
        <f t="shared" ca="1" si="253"/>
        <v>943.56168220054678</v>
      </c>
      <c r="Y115" s="13">
        <f t="shared" ca="1" si="253"/>
        <v>943.56168220054678</v>
      </c>
      <c r="Z115" s="13">
        <f t="shared" ca="1" si="253"/>
        <v>943.56168220054678</v>
      </c>
      <c r="AA115" s="13">
        <f t="shared" ca="1" si="253"/>
        <v>943.56168220054678</v>
      </c>
      <c r="AB115" s="13">
        <f t="shared" ca="1" si="253"/>
        <v>943.56168220054678</v>
      </c>
    </row>
    <row r="116" spans="1:28" outlineLevel="1" x14ac:dyDescent="0.2">
      <c r="A116" t="str">
        <f>A114&amp;" Interest"</f>
        <v>Loan 1 Interest</v>
      </c>
      <c r="D116" s="18">
        <v>0.05</v>
      </c>
      <c r="E116" s="13">
        <f>-D117*$D116/12</f>
        <v>-125</v>
      </c>
      <c r="F116" s="13">
        <f t="shared" ref="F116:AB116" ca="1" si="254">-E117*$D116/12</f>
        <v>-120.54765965749773</v>
      </c>
      <c r="G116" s="13">
        <f t="shared" ca="1" si="254"/>
        <v>-116.1138707330892</v>
      </c>
      <c r="H116" s="13">
        <f t="shared" ca="1" si="254"/>
        <v>-111.69855592919906</v>
      </c>
      <c r="I116" s="13">
        <f t="shared" ca="1" si="254"/>
        <v>-107.3016382703251</v>
      </c>
      <c r="J116" s="13">
        <f t="shared" ca="1" si="254"/>
        <v>-102.92304110169647</v>
      </c>
      <c r="K116" s="13">
        <f t="shared" ca="1" si="254"/>
        <v>-98.562688087937104</v>
      </c>
      <c r="L116" s="13">
        <f t="shared" ca="1" si="254"/>
        <v>-94.220503211735107</v>
      </c>
      <c r="M116" s="13">
        <f t="shared" ca="1" si="254"/>
        <v>-89.896410772517257</v>
      </c>
      <c r="N116" s="13">
        <f t="shared" ca="1" si="254"/>
        <v>-85.590335385129492</v>
      </c>
      <c r="O116" s="13">
        <f t="shared" ca="1" si="254"/>
        <v>-81.302201978522518</v>
      </c>
      <c r="P116" s="13">
        <f t="shared" ca="1" si="254"/>
        <v>-77.031935794443058</v>
      </c>
      <c r="Q116" s="13">
        <f t="shared" ca="1" si="254"/>
        <v>-72.779462386130604</v>
      </c>
      <c r="R116" s="13">
        <f t="shared" ca="1" si="254"/>
        <v>-68.544707617019455</v>
      </c>
      <c r="S116" s="13">
        <f t="shared" ca="1" si="254"/>
        <v>-64.327597659446255</v>
      </c>
      <c r="T116" s="13">
        <f t="shared" ca="1" si="254"/>
        <v>-60.128058993362941</v>
      </c>
      <c r="U116" s="13">
        <f t="shared" ca="1" si="254"/>
        <v>-55.946018405054986</v>
      </c>
      <c r="V116" s="13">
        <f t="shared" ca="1" si="254"/>
        <v>-51.781402985864979</v>
      </c>
      <c r="W116" s="13">
        <f t="shared" ca="1" si="254"/>
        <v>-47.634140130921594</v>
      </c>
      <c r="X116" s="13">
        <f t="shared" ca="1" si="254"/>
        <v>-43.504157537873802</v>
      </c>
      <c r="Y116" s="13">
        <f t="shared" ca="1" si="254"/>
        <v>-39.391383205630383</v>
      </c>
      <c r="Z116" s="13">
        <f t="shared" ca="1" si="254"/>
        <v>-35.295745433104649</v>
      </c>
      <c r="AA116" s="13">
        <f t="shared" ca="1" si="254"/>
        <v>-31.217172817964435</v>
      </c>
      <c r="AB116" s="13">
        <f t="shared" ca="1" si="254"/>
        <v>-27.155594255387303</v>
      </c>
    </row>
    <row r="117" spans="1:28" outlineLevel="1" x14ac:dyDescent="0.2">
      <c r="A117" t="str">
        <f>A114&amp;" Balance"</f>
        <v>Loan 1 Balance</v>
      </c>
      <c r="D117" s="19">
        <v>30000</v>
      </c>
      <c r="E117" s="13">
        <f ca="1">D117-E115+E116</f>
        <v>28931.438317799453</v>
      </c>
      <c r="F117" s="13">
        <f t="shared" ref="F117" ca="1" si="255">E117-F115+F116</f>
        <v>27867.328975941407</v>
      </c>
      <c r="G117" s="13">
        <f t="shared" ref="G117" ca="1" si="256">F117-G115+G116</f>
        <v>26807.65342300777</v>
      </c>
      <c r="H117" s="13">
        <f t="shared" ref="H117" ca="1" si="257">G117-H115+H116</f>
        <v>25752.393184878023</v>
      </c>
      <c r="I117" s="13">
        <f t="shared" ref="I117" ca="1" si="258">H117-I115+I116</f>
        <v>24701.529864407152</v>
      </c>
      <c r="J117" s="13">
        <f t="shared" ref="J117" ca="1" si="259">I117-J115+J116</f>
        <v>23655.045141104907</v>
      </c>
      <c r="K117" s="13">
        <f t="shared" ref="K117" ca="1" si="260">J117-K115+K116</f>
        <v>22612.920770816425</v>
      </c>
      <c r="L117" s="13">
        <f t="shared" ref="L117" ca="1" si="261">K117-L115+L116</f>
        <v>21575.138585404144</v>
      </c>
      <c r="M117" s="13">
        <f t="shared" ref="M117" ca="1" si="262">L117-M115+M116</f>
        <v>20541.680492431078</v>
      </c>
      <c r="N117" s="13">
        <f t="shared" ref="N117" ca="1" si="263">M117-N115+N116</f>
        <v>19512.528474845403</v>
      </c>
      <c r="O117" s="13">
        <f t="shared" ref="O117" ca="1" si="264">N117-O115+O116</f>
        <v>18487.664590666333</v>
      </c>
      <c r="P117" s="13">
        <f t="shared" ref="P117" ca="1" si="265">O117-P115+P116</f>
        <v>17467.070972671343</v>
      </c>
      <c r="Q117" s="13">
        <f t="shared" ref="Q117" ca="1" si="266">P117-Q115+Q116</f>
        <v>16450.729828084666</v>
      </c>
      <c r="R117" s="13">
        <f t="shared" ref="R117" ca="1" si="267">Q117-R115+R116</f>
        <v>15438.623438267099</v>
      </c>
      <c r="S117" s="13">
        <f t="shared" ref="S117" ca="1" si="268">R117-S115+S116</f>
        <v>14430.734158407105</v>
      </c>
      <c r="T117" s="13">
        <f t="shared" ref="T117" ca="1" si="269">S117-T115+T116</f>
        <v>13427.044417213196</v>
      </c>
      <c r="U117" s="13">
        <f t="shared" ref="U117" ca="1" si="270">T117-U115+U116</f>
        <v>12427.536716607594</v>
      </c>
      <c r="V117" s="13">
        <f t="shared" ref="V117" ca="1" si="271">U117-V115+V116</f>
        <v>11432.193631421182</v>
      </c>
      <c r="W117" s="13">
        <f t="shared" ref="W117" ca="1" si="272">V117-W115+W116</f>
        <v>10440.997809089713</v>
      </c>
      <c r="X117" s="13">
        <f t="shared" ref="X117" ca="1" si="273">W117-X115+X116</f>
        <v>9453.9319693512916</v>
      </c>
      <c r="Y117" s="13">
        <f t="shared" ref="Y117" ca="1" si="274">X117-Y115+Y116</f>
        <v>8470.9789039451152</v>
      </c>
      <c r="Z117" s="13">
        <f t="shared" ref="Z117" ca="1" si="275">Y117-Z115+Z116</f>
        <v>7492.121476311464</v>
      </c>
      <c r="AA117" s="13">
        <f t="shared" ref="AA117" ca="1" si="276">Z117-AA115+AA116</f>
        <v>6517.3426212929526</v>
      </c>
      <c r="AB117" s="13">
        <f t="shared" ref="AB117" ca="1" si="277">AA117-AB115+AB116</f>
        <v>5546.6253448370189</v>
      </c>
    </row>
    <row r="118" spans="1:28" outlineLevel="1" x14ac:dyDescent="0.2">
      <c r="A118" t="s">
        <v>66</v>
      </c>
      <c r="B118" s="9">
        <v>50000</v>
      </c>
      <c r="C118" s="2">
        <v>44562</v>
      </c>
      <c r="D118" s="2">
        <f>DATE(YEAR(C118),MONTH(C118)+60,DAY(C118))</f>
        <v>46388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outlineLevel="1" x14ac:dyDescent="0.2">
      <c r="A119" t="str">
        <f>A118&amp;" Repayment"</f>
        <v>Loan 1 Repayment</v>
      </c>
      <c r="B119" s="21">
        <f>IFERROR(PMT(D120/12,D119,-B118),0)</f>
        <v>943.56168220054678</v>
      </c>
      <c r="C119" s="3">
        <v>5</v>
      </c>
      <c r="D119" s="3">
        <f>C119*12</f>
        <v>60</v>
      </c>
      <c r="E119" s="13">
        <f t="shared" ref="E119:AB119" ca="1" si="278">IF(AND(E$1&gt;=$C118,E$1&lt;=$D118),$B119,0)</f>
        <v>943.56168220054678</v>
      </c>
      <c r="F119" s="13">
        <f t="shared" ca="1" si="278"/>
        <v>943.56168220054678</v>
      </c>
      <c r="G119" s="13">
        <f t="shared" ca="1" si="278"/>
        <v>943.56168220054678</v>
      </c>
      <c r="H119" s="13">
        <f t="shared" ca="1" si="278"/>
        <v>943.56168220054678</v>
      </c>
      <c r="I119" s="13">
        <f t="shared" ca="1" si="278"/>
        <v>943.56168220054678</v>
      </c>
      <c r="J119" s="13">
        <f t="shared" ca="1" si="278"/>
        <v>943.56168220054678</v>
      </c>
      <c r="K119" s="13">
        <f t="shared" ca="1" si="278"/>
        <v>943.56168220054678</v>
      </c>
      <c r="L119" s="13">
        <f t="shared" ca="1" si="278"/>
        <v>943.56168220054678</v>
      </c>
      <c r="M119" s="13">
        <f t="shared" ca="1" si="278"/>
        <v>943.56168220054678</v>
      </c>
      <c r="N119" s="13">
        <f t="shared" ca="1" si="278"/>
        <v>943.56168220054678</v>
      </c>
      <c r="O119" s="13">
        <f t="shared" ca="1" si="278"/>
        <v>943.56168220054678</v>
      </c>
      <c r="P119" s="13">
        <f t="shared" ca="1" si="278"/>
        <v>943.56168220054678</v>
      </c>
      <c r="Q119" s="13">
        <f t="shared" ca="1" si="278"/>
        <v>943.56168220054678</v>
      </c>
      <c r="R119" s="13">
        <f t="shared" ca="1" si="278"/>
        <v>943.56168220054678</v>
      </c>
      <c r="S119" s="13">
        <f t="shared" ca="1" si="278"/>
        <v>943.56168220054678</v>
      </c>
      <c r="T119" s="13">
        <f t="shared" ca="1" si="278"/>
        <v>943.56168220054678</v>
      </c>
      <c r="U119" s="13">
        <f t="shared" ca="1" si="278"/>
        <v>943.56168220054678</v>
      </c>
      <c r="V119" s="13">
        <f t="shared" ca="1" si="278"/>
        <v>943.56168220054678</v>
      </c>
      <c r="W119" s="13">
        <f t="shared" ca="1" si="278"/>
        <v>943.56168220054678</v>
      </c>
      <c r="X119" s="13">
        <f t="shared" ca="1" si="278"/>
        <v>943.56168220054678</v>
      </c>
      <c r="Y119" s="13">
        <f t="shared" ca="1" si="278"/>
        <v>943.56168220054678</v>
      </c>
      <c r="Z119" s="13">
        <f t="shared" ca="1" si="278"/>
        <v>943.56168220054678</v>
      </c>
      <c r="AA119" s="13">
        <f t="shared" ca="1" si="278"/>
        <v>943.56168220054678</v>
      </c>
      <c r="AB119" s="13">
        <f t="shared" ca="1" si="278"/>
        <v>943.56168220054678</v>
      </c>
    </row>
    <row r="120" spans="1:28" outlineLevel="1" x14ac:dyDescent="0.2">
      <c r="A120" t="str">
        <f>A118&amp;" Interest"</f>
        <v>Loan 1 Interest</v>
      </c>
      <c r="D120" s="18">
        <v>0.05</v>
      </c>
      <c r="E120" s="13">
        <f>-D121*$D120/12</f>
        <v>-125</v>
      </c>
      <c r="F120" s="13">
        <f t="shared" ref="F120:AB120" ca="1" si="279">-E121*$D120/12</f>
        <v>-120.54765965749773</v>
      </c>
      <c r="G120" s="13">
        <f t="shared" ca="1" si="279"/>
        <v>-116.1138707330892</v>
      </c>
      <c r="H120" s="13">
        <f t="shared" ca="1" si="279"/>
        <v>-111.69855592919906</v>
      </c>
      <c r="I120" s="13">
        <f t="shared" ca="1" si="279"/>
        <v>-107.3016382703251</v>
      </c>
      <c r="J120" s="13">
        <f t="shared" ca="1" si="279"/>
        <v>-102.92304110169647</v>
      </c>
      <c r="K120" s="13">
        <f t="shared" ca="1" si="279"/>
        <v>-98.562688087937104</v>
      </c>
      <c r="L120" s="13">
        <f t="shared" ca="1" si="279"/>
        <v>-94.220503211735107</v>
      </c>
      <c r="M120" s="13">
        <f t="shared" ca="1" si="279"/>
        <v>-89.896410772517257</v>
      </c>
      <c r="N120" s="13">
        <f t="shared" ca="1" si="279"/>
        <v>-85.590335385129492</v>
      </c>
      <c r="O120" s="13">
        <f t="shared" ca="1" si="279"/>
        <v>-81.302201978522518</v>
      </c>
      <c r="P120" s="13">
        <f t="shared" ca="1" si="279"/>
        <v>-77.031935794443058</v>
      </c>
      <c r="Q120" s="13">
        <f t="shared" ca="1" si="279"/>
        <v>-72.779462386130604</v>
      </c>
      <c r="R120" s="13">
        <f t="shared" ca="1" si="279"/>
        <v>-68.544707617019455</v>
      </c>
      <c r="S120" s="13">
        <f t="shared" ca="1" si="279"/>
        <v>-64.327597659446255</v>
      </c>
      <c r="T120" s="13">
        <f t="shared" ca="1" si="279"/>
        <v>-60.128058993362941</v>
      </c>
      <c r="U120" s="13">
        <f t="shared" ca="1" si="279"/>
        <v>-55.946018405054986</v>
      </c>
      <c r="V120" s="13">
        <f t="shared" ca="1" si="279"/>
        <v>-51.781402985864979</v>
      </c>
      <c r="W120" s="13">
        <f t="shared" ca="1" si="279"/>
        <v>-47.634140130921594</v>
      </c>
      <c r="X120" s="13">
        <f t="shared" ca="1" si="279"/>
        <v>-43.504157537873802</v>
      </c>
      <c r="Y120" s="13">
        <f t="shared" ca="1" si="279"/>
        <v>-39.391383205630383</v>
      </c>
      <c r="Z120" s="13">
        <f t="shared" ca="1" si="279"/>
        <v>-35.295745433104649</v>
      </c>
      <c r="AA120" s="13">
        <f t="shared" ca="1" si="279"/>
        <v>-31.217172817964435</v>
      </c>
      <c r="AB120" s="13">
        <f t="shared" ca="1" si="279"/>
        <v>-27.155594255387303</v>
      </c>
    </row>
    <row r="121" spans="1:28" outlineLevel="1" x14ac:dyDescent="0.2">
      <c r="A121" t="str">
        <f>A118&amp;" Balance"</f>
        <v>Loan 1 Balance</v>
      </c>
      <c r="D121" s="19">
        <v>30000</v>
      </c>
      <c r="E121" s="13">
        <f ca="1">D121-E119+E120</f>
        <v>28931.438317799453</v>
      </c>
      <c r="F121" s="13">
        <f t="shared" ref="F121" ca="1" si="280">E121-F119+F120</f>
        <v>27867.328975941407</v>
      </c>
      <c r="G121" s="13">
        <f t="shared" ref="G121" ca="1" si="281">F121-G119+G120</f>
        <v>26807.65342300777</v>
      </c>
      <c r="H121" s="13">
        <f t="shared" ref="H121" ca="1" si="282">G121-H119+H120</f>
        <v>25752.393184878023</v>
      </c>
      <c r="I121" s="13">
        <f t="shared" ref="I121" ca="1" si="283">H121-I119+I120</f>
        <v>24701.529864407152</v>
      </c>
      <c r="J121" s="13">
        <f t="shared" ref="J121" ca="1" si="284">I121-J119+J120</f>
        <v>23655.045141104907</v>
      </c>
      <c r="K121" s="13">
        <f t="shared" ref="K121" ca="1" si="285">J121-K119+K120</f>
        <v>22612.920770816425</v>
      </c>
      <c r="L121" s="13">
        <f t="shared" ref="L121" ca="1" si="286">K121-L119+L120</f>
        <v>21575.138585404144</v>
      </c>
      <c r="M121" s="13">
        <f t="shared" ref="M121" ca="1" si="287">L121-M119+M120</f>
        <v>20541.680492431078</v>
      </c>
      <c r="N121" s="13">
        <f t="shared" ref="N121" ca="1" si="288">M121-N119+N120</f>
        <v>19512.528474845403</v>
      </c>
      <c r="O121" s="13">
        <f t="shared" ref="O121" ca="1" si="289">N121-O119+O120</f>
        <v>18487.664590666333</v>
      </c>
      <c r="P121" s="13">
        <f t="shared" ref="P121" ca="1" si="290">O121-P119+P120</f>
        <v>17467.070972671343</v>
      </c>
      <c r="Q121" s="13">
        <f t="shared" ref="Q121" ca="1" si="291">P121-Q119+Q120</f>
        <v>16450.729828084666</v>
      </c>
      <c r="R121" s="13">
        <f t="shared" ref="R121" ca="1" si="292">Q121-R119+R120</f>
        <v>15438.623438267099</v>
      </c>
      <c r="S121" s="13">
        <f t="shared" ref="S121" ca="1" si="293">R121-S119+S120</f>
        <v>14430.734158407105</v>
      </c>
      <c r="T121" s="13">
        <f t="shared" ref="T121" ca="1" si="294">S121-T119+T120</f>
        <v>13427.044417213196</v>
      </c>
      <c r="U121" s="13">
        <f t="shared" ref="U121" ca="1" si="295">T121-U119+U120</f>
        <v>12427.536716607594</v>
      </c>
      <c r="V121" s="13">
        <f t="shared" ref="V121" ca="1" si="296">U121-V119+V120</f>
        <v>11432.193631421182</v>
      </c>
      <c r="W121" s="13">
        <f t="shared" ref="W121" ca="1" si="297">V121-W119+W120</f>
        <v>10440.997809089713</v>
      </c>
      <c r="X121" s="13">
        <f t="shared" ref="X121" ca="1" si="298">W121-X119+X120</f>
        <v>9453.9319693512916</v>
      </c>
      <c r="Y121" s="13">
        <f t="shared" ref="Y121" ca="1" si="299">X121-Y119+Y120</f>
        <v>8470.9789039451152</v>
      </c>
      <c r="Z121" s="13">
        <f t="shared" ref="Z121" ca="1" si="300">Y121-Z119+Z120</f>
        <v>7492.121476311464</v>
      </c>
      <c r="AA121" s="13">
        <f t="shared" ref="AA121" ca="1" si="301">Z121-AA119+AA120</f>
        <v>6517.3426212929526</v>
      </c>
      <c r="AB121" s="13">
        <f t="shared" ref="AB121" ca="1" si="302">AA121-AB119+AB120</f>
        <v>5546.6253448370189</v>
      </c>
    </row>
    <row r="122" spans="1:28" outlineLevel="1" x14ac:dyDescent="0.2">
      <c r="A122" t="s">
        <v>66</v>
      </c>
      <c r="B122" s="9">
        <v>50000</v>
      </c>
      <c r="C122" s="2">
        <v>44562</v>
      </c>
      <c r="D122" s="2">
        <f>DATE(YEAR(C122),MONTH(C122)+60,DAY(C122))</f>
        <v>46388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outlineLevel="1" x14ac:dyDescent="0.2">
      <c r="A123" t="str">
        <f>A122&amp;" Repayment"</f>
        <v>Loan 1 Repayment</v>
      </c>
      <c r="B123" s="21">
        <f>IFERROR(PMT(D124/12,D123,-B122),0)</f>
        <v>943.56168220054678</v>
      </c>
      <c r="C123" s="3">
        <v>5</v>
      </c>
      <c r="D123" s="3">
        <f>C123*12</f>
        <v>60</v>
      </c>
      <c r="E123" s="13">
        <f t="shared" ref="E123:AB123" ca="1" si="303">IF(AND(E$1&gt;=$C122,E$1&lt;=$D122),$B123,0)</f>
        <v>943.56168220054678</v>
      </c>
      <c r="F123" s="13">
        <f t="shared" ca="1" si="303"/>
        <v>943.56168220054678</v>
      </c>
      <c r="G123" s="13">
        <f t="shared" ca="1" si="303"/>
        <v>943.56168220054678</v>
      </c>
      <c r="H123" s="13">
        <f t="shared" ca="1" si="303"/>
        <v>943.56168220054678</v>
      </c>
      <c r="I123" s="13">
        <f t="shared" ca="1" si="303"/>
        <v>943.56168220054678</v>
      </c>
      <c r="J123" s="13">
        <f t="shared" ca="1" si="303"/>
        <v>943.56168220054678</v>
      </c>
      <c r="K123" s="13">
        <f t="shared" ca="1" si="303"/>
        <v>943.56168220054678</v>
      </c>
      <c r="L123" s="13">
        <f t="shared" ca="1" si="303"/>
        <v>943.56168220054678</v>
      </c>
      <c r="M123" s="13">
        <f t="shared" ca="1" si="303"/>
        <v>943.56168220054678</v>
      </c>
      <c r="N123" s="13">
        <f t="shared" ca="1" si="303"/>
        <v>943.56168220054678</v>
      </c>
      <c r="O123" s="13">
        <f t="shared" ca="1" si="303"/>
        <v>943.56168220054678</v>
      </c>
      <c r="P123" s="13">
        <f t="shared" ca="1" si="303"/>
        <v>943.56168220054678</v>
      </c>
      <c r="Q123" s="13">
        <f t="shared" ca="1" si="303"/>
        <v>943.56168220054678</v>
      </c>
      <c r="R123" s="13">
        <f t="shared" ca="1" si="303"/>
        <v>943.56168220054678</v>
      </c>
      <c r="S123" s="13">
        <f t="shared" ca="1" si="303"/>
        <v>943.56168220054678</v>
      </c>
      <c r="T123" s="13">
        <f t="shared" ca="1" si="303"/>
        <v>943.56168220054678</v>
      </c>
      <c r="U123" s="13">
        <f t="shared" ca="1" si="303"/>
        <v>943.56168220054678</v>
      </c>
      <c r="V123" s="13">
        <f t="shared" ca="1" si="303"/>
        <v>943.56168220054678</v>
      </c>
      <c r="W123" s="13">
        <f t="shared" ca="1" si="303"/>
        <v>943.56168220054678</v>
      </c>
      <c r="X123" s="13">
        <f t="shared" ca="1" si="303"/>
        <v>943.56168220054678</v>
      </c>
      <c r="Y123" s="13">
        <f t="shared" ca="1" si="303"/>
        <v>943.56168220054678</v>
      </c>
      <c r="Z123" s="13">
        <f t="shared" ca="1" si="303"/>
        <v>943.56168220054678</v>
      </c>
      <c r="AA123" s="13">
        <f t="shared" ca="1" si="303"/>
        <v>943.56168220054678</v>
      </c>
      <c r="AB123" s="13">
        <f t="shared" ca="1" si="303"/>
        <v>943.56168220054678</v>
      </c>
    </row>
    <row r="124" spans="1:28" outlineLevel="1" x14ac:dyDescent="0.2">
      <c r="A124" t="str">
        <f>A122&amp;" Interest"</f>
        <v>Loan 1 Interest</v>
      </c>
      <c r="D124" s="18">
        <v>0.05</v>
      </c>
      <c r="E124" s="13">
        <f>-D125*$D124/12</f>
        <v>-125</v>
      </c>
      <c r="F124" s="13">
        <f t="shared" ref="F124:AB124" ca="1" si="304">-E125*$D124/12</f>
        <v>-120.54765965749773</v>
      </c>
      <c r="G124" s="13">
        <f t="shared" ca="1" si="304"/>
        <v>-116.1138707330892</v>
      </c>
      <c r="H124" s="13">
        <f t="shared" ca="1" si="304"/>
        <v>-111.69855592919906</v>
      </c>
      <c r="I124" s="13">
        <f t="shared" ca="1" si="304"/>
        <v>-107.3016382703251</v>
      </c>
      <c r="J124" s="13">
        <f t="shared" ca="1" si="304"/>
        <v>-102.92304110169647</v>
      </c>
      <c r="K124" s="13">
        <f t="shared" ca="1" si="304"/>
        <v>-98.562688087937104</v>
      </c>
      <c r="L124" s="13">
        <f t="shared" ca="1" si="304"/>
        <v>-94.220503211735107</v>
      </c>
      <c r="M124" s="13">
        <f t="shared" ca="1" si="304"/>
        <v>-89.896410772517257</v>
      </c>
      <c r="N124" s="13">
        <f t="shared" ca="1" si="304"/>
        <v>-85.590335385129492</v>
      </c>
      <c r="O124" s="13">
        <f t="shared" ca="1" si="304"/>
        <v>-81.302201978522518</v>
      </c>
      <c r="P124" s="13">
        <f t="shared" ca="1" si="304"/>
        <v>-77.031935794443058</v>
      </c>
      <c r="Q124" s="13">
        <f t="shared" ca="1" si="304"/>
        <v>-72.779462386130604</v>
      </c>
      <c r="R124" s="13">
        <f t="shared" ca="1" si="304"/>
        <v>-68.544707617019455</v>
      </c>
      <c r="S124" s="13">
        <f t="shared" ca="1" si="304"/>
        <v>-64.327597659446255</v>
      </c>
      <c r="T124" s="13">
        <f t="shared" ca="1" si="304"/>
        <v>-60.128058993362941</v>
      </c>
      <c r="U124" s="13">
        <f t="shared" ca="1" si="304"/>
        <v>-55.946018405054986</v>
      </c>
      <c r="V124" s="13">
        <f t="shared" ca="1" si="304"/>
        <v>-51.781402985864979</v>
      </c>
      <c r="W124" s="13">
        <f t="shared" ca="1" si="304"/>
        <v>-47.634140130921594</v>
      </c>
      <c r="X124" s="13">
        <f t="shared" ca="1" si="304"/>
        <v>-43.504157537873802</v>
      </c>
      <c r="Y124" s="13">
        <f t="shared" ca="1" si="304"/>
        <v>-39.391383205630383</v>
      </c>
      <c r="Z124" s="13">
        <f t="shared" ca="1" si="304"/>
        <v>-35.295745433104649</v>
      </c>
      <c r="AA124" s="13">
        <f t="shared" ca="1" si="304"/>
        <v>-31.217172817964435</v>
      </c>
      <c r="AB124" s="13">
        <f t="shared" ca="1" si="304"/>
        <v>-27.155594255387303</v>
      </c>
    </row>
    <row r="125" spans="1:28" outlineLevel="1" x14ac:dyDescent="0.2">
      <c r="A125" t="str">
        <f>A122&amp;" Balance"</f>
        <v>Loan 1 Balance</v>
      </c>
      <c r="D125" s="19">
        <v>30000</v>
      </c>
      <c r="E125" s="13">
        <f ca="1">D125-E123+E124</f>
        <v>28931.438317799453</v>
      </c>
      <c r="F125" s="13">
        <f t="shared" ref="F125" ca="1" si="305">E125-F123+F124</f>
        <v>27867.328975941407</v>
      </c>
      <c r="G125" s="13">
        <f t="shared" ref="G125" ca="1" si="306">F125-G123+G124</f>
        <v>26807.65342300777</v>
      </c>
      <c r="H125" s="13">
        <f t="shared" ref="H125" ca="1" si="307">G125-H123+H124</f>
        <v>25752.393184878023</v>
      </c>
      <c r="I125" s="13">
        <f t="shared" ref="I125" ca="1" si="308">H125-I123+I124</f>
        <v>24701.529864407152</v>
      </c>
      <c r="J125" s="13">
        <f t="shared" ref="J125" ca="1" si="309">I125-J123+J124</f>
        <v>23655.045141104907</v>
      </c>
      <c r="K125" s="13">
        <f t="shared" ref="K125" ca="1" si="310">J125-K123+K124</f>
        <v>22612.920770816425</v>
      </c>
      <c r="L125" s="13">
        <f t="shared" ref="L125" ca="1" si="311">K125-L123+L124</f>
        <v>21575.138585404144</v>
      </c>
      <c r="M125" s="13">
        <f t="shared" ref="M125" ca="1" si="312">L125-M123+M124</f>
        <v>20541.680492431078</v>
      </c>
      <c r="N125" s="13">
        <f t="shared" ref="N125" ca="1" si="313">M125-N123+N124</f>
        <v>19512.528474845403</v>
      </c>
      <c r="O125" s="13">
        <f t="shared" ref="O125" ca="1" si="314">N125-O123+O124</f>
        <v>18487.664590666333</v>
      </c>
      <c r="P125" s="13">
        <f t="shared" ref="P125" ca="1" si="315">O125-P123+P124</f>
        <v>17467.070972671343</v>
      </c>
      <c r="Q125" s="13">
        <f t="shared" ref="Q125" ca="1" si="316">P125-Q123+Q124</f>
        <v>16450.729828084666</v>
      </c>
      <c r="R125" s="13">
        <f t="shared" ref="R125" ca="1" si="317">Q125-R123+R124</f>
        <v>15438.623438267099</v>
      </c>
      <c r="S125" s="13">
        <f t="shared" ref="S125" ca="1" si="318">R125-S123+S124</f>
        <v>14430.734158407105</v>
      </c>
      <c r="T125" s="13">
        <f t="shared" ref="T125" ca="1" si="319">S125-T123+T124</f>
        <v>13427.044417213196</v>
      </c>
      <c r="U125" s="13">
        <f t="shared" ref="U125" ca="1" si="320">T125-U123+U124</f>
        <v>12427.536716607594</v>
      </c>
      <c r="V125" s="13">
        <f t="shared" ref="V125" ca="1" si="321">U125-V123+V124</f>
        <v>11432.193631421182</v>
      </c>
      <c r="W125" s="13">
        <f t="shared" ref="W125" ca="1" si="322">V125-W123+W124</f>
        <v>10440.997809089713</v>
      </c>
      <c r="X125" s="13">
        <f t="shared" ref="X125" ca="1" si="323">W125-X123+X124</f>
        <v>9453.9319693512916</v>
      </c>
      <c r="Y125" s="13">
        <f t="shared" ref="Y125" ca="1" si="324">X125-Y123+Y124</f>
        <v>8470.9789039451152</v>
      </c>
      <c r="Z125" s="13">
        <f t="shared" ref="Z125" ca="1" si="325">Y125-Z123+Z124</f>
        <v>7492.121476311464</v>
      </c>
      <c r="AA125" s="13">
        <f t="shared" ref="AA125" ca="1" si="326">Z125-AA123+AA124</f>
        <v>6517.3426212929526</v>
      </c>
      <c r="AB125" s="13">
        <f t="shared" ref="AB125" ca="1" si="327">AA125-AB123+AB124</f>
        <v>5546.6253448370189</v>
      </c>
    </row>
    <row r="126" spans="1:28" outlineLevel="1" x14ac:dyDescent="0.2"/>
    <row r="127" spans="1:28" outlineLevel="1" x14ac:dyDescent="0.2">
      <c r="A127" s="4" t="s">
        <v>70</v>
      </c>
      <c r="B127" s="4"/>
      <c r="C127" s="4"/>
      <c r="D127" s="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outlineLevel="1" x14ac:dyDescent="0.2">
      <c r="B128" s="5" t="s">
        <v>75</v>
      </c>
      <c r="C128" s="5" t="s">
        <v>1</v>
      </c>
    </row>
    <row r="129" spans="1:28" ht="17" customHeight="1" outlineLevel="1" x14ac:dyDescent="0.2">
      <c r="A129" t="s">
        <v>71</v>
      </c>
      <c r="B129" s="9"/>
      <c r="C129" s="2"/>
      <c r="E129" s="22">
        <f ca="1">IF(AND(MONTH(E$1)=MONTH($C129),YEAR(E$1)=YEAR($C129)),$B129,0)</f>
        <v>0</v>
      </c>
      <c r="F129" s="22">
        <f t="shared" ref="F129:AB132" ca="1" si="328">IF(AND(MONTH(F$1)=MONTH($C129),YEAR(F$1)=YEAR($C129)),$B129,0)</f>
        <v>0</v>
      </c>
      <c r="G129" s="22">
        <f t="shared" ca="1" si="328"/>
        <v>0</v>
      </c>
      <c r="H129" s="22">
        <f t="shared" ca="1" si="328"/>
        <v>0</v>
      </c>
      <c r="I129" s="22">
        <f t="shared" ca="1" si="328"/>
        <v>0</v>
      </c>
      <c r="J129" s="22">
        <f t="shared" ca="1" si="328"/>
        <v>0</v>
      </c>
      <c r="K129" s="22">
        <f t="shared" ca="1" si="328"/>
        <v>0</v>
      </c>
      <c r="L129" s="22">
        <f t="shared" ca="1" si="328"/>
        <v>0</v>
      </c>
      <c r="M129" s="22">
        <f t="shared" ca="1" si="328"/>
        <v>0</v>
      </c>
      <c r="N129" s="22">
        <f t="shared" ca="1" si="328"/>
        <v>0</v>
      </c>
      <c r="O129" s="22">
        <f t="shared" ca="1" si="328"/>
        <v>0</v>
      </c>
      <c r="P129" s="22">
        <f t="shared" ca="1" si="328"/>
        <v>0</v>
      </c>
      <c r="Q129" s="22">
        <f t="shared" ca="1" si="328"/>
        <v>0</v>
      </c>
      <c r="R129" s="22">
        <f t="shared" ca="1" si="328"/>
        <v>0</v>
      </c>
      <c r="S129" s="22">
        <f t="shared" ca="1" si="328"/>
        <v>0</v>
      </c>
      <c r="T129" s="22">
        <f t="shared" ca="1" si="328"/>
        <v>0</v>
      </c>
      <c r="U129" s="22">
        <f t="shared" ca="1" si="328"/>
        <v>0</v>
      </c>
      <c r="V129" s="22">
        <f t="shared" ca="1" si="328"/>
        <v>0</v>
      </c>
      <c r="W129" s="22">
        <f t="shared" ca="1" si="328"/>
        <v>0</v>
      </c>
      <c r="X129" s="22">
        <f t="shared" ca="1" si="328"/>
        <v>0</v>
      </c>
      <c r="Y129" s="22">
        <f t="shared" ca="1" si="328"/>
        <v>0</v>
      </c>
      <c r="Z129" s="22">
        <f t="shared" ca="1" si="328"/>
        <v>0</v>
      </c>
      <c r="AA129" s="22">
        <f t="shared" ca="1" si="328"/>
        <v>0</v>
      </c>
      <c r="AB129" s="22">
        <f t="shared" ca="1" si="328"/>
        <v>0</v>
      </c>
    </row>
    <row r="130" spans="1:28" outlineLevel="1" x14ac:dyDescent="0.2">
      <c r="A130" t="s">
        <v>72</v>
      </c>
      <c r="B130" s="9"/>
      <c r="C130" s="2"/>
      <c r="E130" s="22">
        <f t="shared" ref="E130:E132" ca="1" si="329">IF(AND(MONTH(E$1)=MONTH($C130),YEAR(E$1)=YEAR($C130)),$B130,0)</f>
        <v>0</v>
      </c>
      <c r="F130" s="22">
        <f t="shared" ca="1" si="328"/>
        <v>0</v>
      </c>
      <c r="G130" s="22">
        <f t="shared" ca="1" si="328"/>
        <v>0</v>
      </c>
      <c r="H130" s="22">
        <f t="shared" ca="1" si="328"/>
        <v>0</v>
      </c>
      <c r="I130" s="22">
        <f t="shared" ca="1" si="328"/>
        <v>0</v>
      </c>
      <c r="J130" s="22">
        <f t="shared" ca="1" si="328"/>
        <v>0</v>
      </c>
      <c r="K130" s="22">
        <f t="shared" ca="1" si="328"/>
        <v>0</v>
      </c>
      <c r="L130" s="22">
        <f t="shared" ca="1" si="328"/>
        <v>0</v>
      </c>
      <c r="M130" s="22">
        <f t="shared" ca="1" si="328"/>
        <v>0</v>
      </c>
      <c r="N130" s="22">
        <f t="shared" ca="1" si="328"/>
        <v>0</v>
      </c>
      <c r="O130" s="22">
        <f t="shared" ca="1" si="328"/>
        <v>0</v>
      </c>
      <c r="P130" s="22">
        <f t="shared" ca="1" si="328"/>
        <v>0</v>
      </c>
      <c r="Q130" s="22">
        <f t="shared" ca="1" si="328"/>
        <v>0</v>
      </c>
      <c r="R130" s="22">
        <f t="shared" ca="1" si="328"/>
        <v>0</v>
      </c>
      <c r="S130" s="22">
        <f t="shared" ca="1" si="328"/>
        <v>0</v>
      </c>
      <c r="T130" s="22">
        <f t="shared" ca="1" si="328"/>
        <v>0</v>
      </c>
      <c r="U130" s="22">
        <f t="shared" ca="1" si="328"/>
        <v>0</v>
      </c>
      <c r="V130" s="22">
        <f t="shared" ca="1" si="328"/>
        <v>0</v>
      </c>
      <c r="W130" s="22">
        <f t="shared" ca="1" si="328"/>
        <v>0</v>
      </c>
      <c r="X130" s="22">
        <f t="shared" ca="1" si="328"/>
        <v>0</v>
      </c>
      <c r="Y130" s="22">
        <f t="shared" ca="1" si="328"/>
        <v>0</v>
      </c>
      <c r="Z130" s="22">
        <f t="shared" ca="1" si="328"/>
        <v>0</v>
      </c>
      <c r="AA130" s="22">
        <f t="shared" ca="1" si="328"/>
        <v>0</v>
      </c>
      <c r="AB130" s="22">
        <f t="shared" ca="1" si="328"/>
        <v>0</v>
      </c>
    </row>
    <row r="131" spans="1:28" outlineLevel="1" x14ac:dyDescent="0.2">
      <c r="A131" t="s">
        <v>73</v>
      </c>
      <c r="B131" s="9"/>
      <c r="C131" s="2"/>
      <c r="E131" s="22">
        <f t="shared" ca="1" si="329"/>
        <v>0</v>
      </c>
      <c r="F131" s="22">
        <f t="shared" ca="1" si="328"/>
        <v>0</v>
      </c>
      <c r="G131" s="22">
        <f t="shared" ca="1" si="328"/>
        <v>0</v>
      </c>
      <c r="H131" s="22">
        <f t="shared" ca="1" si="328"/>
        <v>0</v>
      </c>
      <c r="I131" s="22">
        <f t="shared" ca="1" si="328"/>
        <v>0</v>
      </c>
      <c r="J131" s="22">
        <f t="shared" ca="1" si="328"/>
        <v>0</v>
      </c>
      <c r="K131" s="22">
        <f t="shared" ca="1" si="328"/>
        <v>0</v>
      </c>
      <c r="L131" s="22">
        <f t="shared" ca="1" si="328"/>
        <v>0</v>
      </c>
      <c r="M131" s="22">
        <f t="shared" ca="1" si="328"/>
        <v>0</v>
      </c>
      <c r="N131" s="22">
        <f t="shared" ca="1" si="328"/>
        <v>0</v>
      </c>
      <c r="O131" s="22">
        <f t="shared" ca="1" si="328"/>
        <v>0</v>
      </c>
      <c r="P131" s="22">
        <f t="shared" ca="1" si="328"/>
        <v>0</v>
      </c>
      <c r="Q131" s="22">
        <f t="shared" ca="1" si="328"/>
        <v>0</v>
      </c>
      <c r="R131" s="22">
        <f t="shared" ca="1" si="328"/>
        <v>0</v>
      </c>
      <c r="S131" s="22">
        <f t="shared" ca="1" si="328"/>
        <v>0</v>
      </c>
      <c r="T131" s="22">
        <f t="shared" ca="1" si="328"/>
        <v>0</v>
      </c>
      <c r="U131" s="22">
        <f t="shared" ca="1" si="328"/>
        <v>0</v>
      </c>
      <c r="V131" s="22">
        <f t="shared" ca="1" si="328"/>
        <v>0</v>
      </c>
      <c r="W131" s="22">
        <f t="shared" ca="1" si="328"/>
        <v>0</v>
      </c>
      <c r="X131" s="22">
        <f t="shared" ca="1" si="328"/>
        <v>0</v>
      </c>
      <c r="Y131" s="22">
        <f t="shared" ca="1" si="328"/>
        <v>0</v>
      </c>
      <c r="Z131" s="22">
        <f t="shared" ca="1" si="328"/>
        <v>0</v>
      </c>
      <c r="AA131" s="22">
        <f t="shared" ca="1" si="328"/>
        <v>0</v>
      </c>
      <c r="AB131" s="22">
        <f t="shared" ca="1" si="328"/>
        <v>0</v>
      </c>
    </row>
    <row r="132" spans="1:28" outlineLevel="1" x14ac:dyDescent="0.2">
      <c r="A132" t="s">
        <v>74</v>
      </c>
      <c r="B132" s="9"/>
      <c r="C132" s="2"/>
      <c r="E132" s="22">
        <f t="shared" ca="1" si="329"/>
        <v>0</v>
      </c>
      <c r="F132" s="22">
        <f t="shared" ca="1" si="328"/>
        <v>0</v>
      </c>
      <c r="G132" s="22">
        <f t="shared" ca="1" si="328"/>
        <v>0</v>
      </c>
      <c r="H132" s="22">
        <f t="shared" ca="1" si="328"/>
        <v>0</v>
      </c>
      <c r="I132" s="22">
        <f t="shared" ca="1" si="328"/>
        <v>0</v>
      </c>
      <c r="J132" s="22">
        <f t="shared" ca="1" si="328"/>
        <v>0</v>
      </c>
      <c r="K132" s="22">
        <f t="shared" ca="1" si="328"/>
        <v>0</v>
      </c>
      <c r="L132" s="22">
        <f t="shared" ca="1" si="328"/>
        <v>0</v>
      </c>
      <c r="M132" s="22">
        <f t="shared" ca="1" si="328"/>
        <v>0</v>
      </c>
      <c r="N132" s="22">
        <f t="shared" ca="1" si="328"/>
        <v>0</v>
      </c>
      <c r="O132" s="22">
        <f t="shared" ca="1" si="328"/>
        <v>0</v>
      </c>
      <c r="P132" s="22">
        <f t="shared" ca="1" si="328"/>
        <v>0</v>
      </c>
      <c r="Q132" s="22">
        <f t="shared" ca="1" si="328"/>
        <v>0</v>
      </c>
      <c r="R132" s="22">
        <f t="shared" ca="1" si="328"/>
        <v>0</v>
      </c>
      <c r="S132" s="22">
        <f t="shared" ca="1" si="328"/>
        <v>0</v>
      </c>
      <c r="T132" s="22">
        <f t="shared" ca="1" si="328"/>
        <v>0</v>
      </c>
      <c r="U132" s="22">
        <f t="shared" ca="1" si="328"/>
        <v>0</v>
      </c>
      <c r="V132" s="22">
        <f t="shared" ca="1" si="328"/>
        <v>0</v>
      </c>
      <c r="W132" s="22">
        <f t="shared" ca="1" si="328"/>
        <v>0</v>
      </c>
      <c r="X132" s="22">
        <f t="shared" ca="1" si="328"/>
        <v>0</v>
      </c>
      <c r="Y132" s="22">
        <f t="shared" ca="1" si="328"/>
        <v>0</v>
      </c>
      <c r="Z132" s="22">
        <f t="shared" ca="1" si="328"/>
        <v>0</v>
      </c>
      <c r="AA132" s="22">
        <f t="shared" ca="1" si="328"/>
        <v>0</v>
      </c>
      <c r="AB132" s="22">
        <f t="shared" ca="1" si="328"/>
        <v>0</v>
      </c>
    </row>
    <row r="133" spans="1:28" s="6" customFormat="1" outlineLevel="1" x14ac:dyDescent="0.2">
      <c r="A133" s="12"/>
      <c r="B133" s="12"/>
      <c r="C133" s="12"/>
      <c r="D133" s="12"/>
    </row>
    <row r="134" spans="1:28" s="6" customFormat="1" outlineLevel="1" x14ac:dyDescent="0.2">
      <c r="A134" s="12" t="s">
        <v>122</v>
      </c>
      <c r="C134" s="12"/>
      <c r="D134" s="9">
        <v>50000</v>
      </c>
      <c r="E134" s="46">
        <f ca="1">D134+SUM(E129:E133)</f>
        <v>50000</v>
      </c>
      <c r="F134" s="46">
        <f t="shared" ref="F134:AB134" ca="1" si="330">E134+SUM(F129:F133)</f>
        <v>50000</v>
      </c>
      <c r="G134" s="46">
        <f t="shared" ca="1" si="330"/>
        <v>50000</v>
      </c>
      <c r="H134" s="46">
        <f t="shared" ca="1" si="330"/>
        <v>50000</v>
      </c>
      <c r="I134" s="46">
        <f t="shared" ca="1" si="330"/>
        <v>50000</v>
      </c>
      <c r="J134" s="46">
        <f t="shared" ca="1" si="330"/>
        <v>50000</v>
      </c>
      <c r="K134" s="46">
        <f t="shared" ca="1" si="330"/>
        <v>50000</v>
      </c>
      <c r="L134" s="46">
        <f t="shared" ca="1" si="330"/>
        <v>50000</v>
      </c>
      <c r="M134" s="46">
        <f t="shared" ca="1" si="330"/>
        <v>50000</v>
      </c>
      <c r="N134" s="46">
        <f t="shared" ca="1" si="330"/>
        <v>50000</v>
      </c>
      <c r="O134" s="46">
        <f t="shared" ca="1" si="330"/>
        <v>50000</v>
      </c>
      <c r="P134" s="46">
        <f t="shared" ca="1" si="330"/>
        <v>50000</v>
      </c>
      <c r="Q134" s="46">
        <f t="shared" ca="1" si="330"/>
        <v>50000</v>
      </c>
      <c r="R134" s="46">
        <f t="shared" ca="1" si="330"/>
        <v>50000</v>
      </c>
      <c r="S134" s="46">
        <f t="shared" ca="1" si="330"/>
        <v>50000</v>
      </c>
      <c r="T134" s="46">
        <f t="shared" ca="1" si="330"/>
        <v>50000</v>
      </c>
      <c r="U134" s="46">
        <f t="shared" ca="1" si="330"/>
        <v>50000</v>
      </c>
      <c r="V134" s="46">
        <f t="shared" ca="1" si="330"/>
        <v>50000</v>
      </c>
      <c r="W134" s="46">
        <f t="shared" ca="1" si="330"/>
        <v>50000</v>
      </c>
      <c r="X134" s="46">
        <f t="shared" ca="1" si="330"/>
        <v>50000</v>
      </c>
      <c r="Y134" s="46">
        <f t="shared" ca="1" si="330"/>
        <v>50000</v>
      </c>
      <c r="Z134" s="46">
        <f t="shared" ca="1" si="330"/>
        <v>50000</v>
      </c>
      <c r="AA134" s="46">
        <f t="shared" ca="1" si="330"/>
        <v>50000</v>
      </c>
      <c r="AB134" s="46">
        <f t="shared" ca="1" si="330"/>
        <v>50000</v>
      </c>
    </row>
    <row r="135" spans="1:28" s="6" customFormat="1" outlineLevel="1" x14ac:dyDescent="0.2">
      <c r="A135" s="12"/>
      <c r="B135" s="12"/>
      <c r="C135" s="12"/>
      <c r="D135" s="12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9BCA-1A14-A842-A312-4FF30F6E8E88}">
  <dimension ref="A1:AB107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82" sqref="E82"/>
    </sheetView>
  </sheetViews>
  <sheetFormatPr baseColWidth="10" defaultRowHeight="16" x14ac:dyDescent="0.2"/>
  <cols>
    <col min="1" max="1" width="31.5" bestFit="1" customWidth="1"/>
    <col min="4" max="4" width="12.6640625" bestFit="1" customWidth="1"/>
    <col min="5" max="28" width="13.1640625" bestFit="1" customWidth="1"/>
  </cols>
  <sheetData>
    <row r="1" spans="1:28" s="1" customFormat="1" x14ac:dyDescent="0.2">
      <c r="A1" s="1" t="s">
        <v>1</v>
      </c>
      <c r="E1" s="2">
        <f ca="1">EOMONTH(TODAY(),0)</f>
        <v>45443</v>
      </c>
      <c r="F1" s="1">
        <f ca="1">EOMONTH(E1,1)</f>
        <v>45473</v>
      </c>
      <c r="G1" s="1">
        <f t="shared" ref="G1:AB1" ca="1" si="0">EOMONTH(F1,1)</f>
        <v>45504</v>
      </c>
      <c r="H1" s="1">
        <f t="shared" ca="1" si="0"/>
        <v>45535</v>
      </c>
      <c r="I1" s="1">
        <f t="shared" ca="1" si="0"/>
        <v>45565</v>
      </c>
      <c r="J1" s="1">
        <f t="shared" ca="1" si="0"/>
        <v>45596</v>
      </c>
      <c r="K1" s="1">
        <f t="shared" ca="1" si="0"/>
        <v>45626</v>
      </c>
      <c r="L1" s="1">
        <f t="shared" ca="1" si="0"/>
        <v>45657</v>
      </c>
      <c r="M1" s="1">
        <f t="shared" ca="1" si="0"/>
        <v>45688</v>
      </c>
      <c r="N1" s="1">
        <f t="shared" ca="1" si="0"/>
        <v>45716</v>
      </c>
      <c r="O1" s="1">
        <f t="shared" ca="1" si="0"/>
        <v>45747</v>
      </c>
      <c r="P1" s="1">
        <f t="shared" ca="1" si="0"/>
        <v>45777</v>
      </c>
      <c r="Q1" s="1">
        <f t="shared" ca="1" si="0"/>
        <v>45808</v>
      </c>
      <c r="R1" s="1">
        <f t="shared" ca="1" si="0"/>
        <v>45838</v>
      </c>
      <c r="S1" s="1">
        <f t="shared" ca="1" si="0"/>
        <v>45869</v>
      </c>
      <c r="T1" s="1">
        <f t="shared" ca="1" si="0"/>
        <v>45900</v>
      </c>
      <c r="U1" s="1">
        <f t="shared" ca="1" si="0"/>
        <v>45930</v>
      </c>
      <c r="V1" s="1">
        <f t="shared" ca="1" si="0"/>
        <v>45961</v>
      </c>
      <c r="W1" s="1">
        <f t="shared" ca="1" si="0"/>
        <v>45991</v>
      </c>
      <c r="X1" s="1">
        <f t="shared" ca="1" si="0"/>
        <v>46022</v>
      </c>
      <c r="Y1" s="1">
        <f t="shared" ca="1" si="0"/>
        <v>46053</v>
      </c>
      <c r="Z1" s="1">
        <f t="shared" ca="1" si="0"/>
        <v>46081</v>
      </c>
      <c r="AA1" s="1">
        <f t="shared" ca="1" si="0"/>
        <v>46112</v>
      </c>
      <c r="AB1" s="1">
        <f t="shared" ca="1" si="0"/>
        <v>46142</v>
      </c>
    </row>
    <row r="2" spans="1:28" x14ac:dyDescent="0.2">
      <c r="A2" t="s">
        <v>0</v>
      </c>
      <c r="E2">
        <f ca="1">YEAR(E1)</f>
        <v>2024</v>
      </c>
      <c r="F2">
        <f t="shared" ref="F2:AB2" ca="1" si="1">YEAR(F1)</f>
        <v>2024</v>
      </c>
      <c r="G2">
        <f t="shared" ca="1" si="1"/>
        <v>2024</v>
      </c>
      <c r="H2">
        <f t="shared" ca="1" si="1"/>
        <v>2024</v>
      </c>
      <c r="I2">
        <f t="shared" ca="1" si="1"/>
        <v>2024</v>
      </c>
      <c r="J2">
        <f t="shared" ca="1" si="1"/>
        <v>2024</v>
      </c>
      <c r="K2">
        <f t="shared" ca="1" si="1"/>
        <v>2024</v>
      </c>
      <c r="L2">
        <f t="shared" ca="1" si="1"/>
        <v>2024</v>
      </c>
      <c r="M2">
        <f t="shared" ca="1" si="1"/>
        <v>2025</v>
      </c>
      <c r="N2">
        <f t="shared" ca="1" si="1"/>
        <v>2025</v>
      </c>
      <c r="O2">
        <f t="shared" ca="1" si="1"/>
        <v>2025</v>
      </c>
      <c r="P2">
        <f t="shared" ca="1" si="1"/>
        <v>2025</v>
      </c>
      <c r="Q2">
        <f t="shared" ca="1" si="1"/>
        <v>2025</v>
      </c>
      <c r="R2">
        <f t="shared" ca="1" si="1"/>
        <v>2025</v>
      </c>
      <c r="S2">
        <f t="shared" ca="1" si="1"/>
        <v>2025</v>
      </c>
      <c r="T2">
        <f t="shared" ca="1" si="1"/>
        <v>2025</v>
      </c>
      <c r="U2">
        <f t="shared" ca="1" si="1"/>
        <v>2025</v>
      </c>
      <c r="V2">
        <f t="shared" ca="1" si="1"/>
        <v>2025</v>
      </c>
      <c r="W2">
        <f t="shared" ca="1" si="1"/>
        <v>2025</v>
      </c>
      <c r="X2">
        <f t="shared" ca="1" si="1"/>
        <v>2025</v>
      </c>
      <c r="Y2">
        <f t="shared" ca="1" si="1"/>
        <v>2026</v>
      </c>
      <c r="Z2">
        <f t="shared" ca="1" si="1"/>
        <v>2026</v>
      </c>
      <c r="AA2">
        <f t="shared" ca="1" si="1"/>
        <v>2026</v>
      </c>
      <c r="AB2">
        <f t="shared" ca="1" si="1"/>
        <v>2026</v>
      </c>
    </row>
    <row r="3" spans="1:28" x14ac:dyDescent="0.2">
      <c r="A3" t="s">
        <v>2</v>
      </c>
      <c r="E3">
        <v>1</v>
      </c>
      <c r="F3">
        <f>E3+1</f>
        <v>2</v>
      </c>
      <c r="G3">
        <f t="shared" ref="G3:AB3" si="2">F3+1</f>
        <v>3</v>
      </c>
      <c r="H3">
        <f t="shared" si="2"/>
        <v>4</v>
      </c>
      <c r="I3">
        <f t="shared" si="2"/>
        <v>5</v>
      </c>
      <c r="J3">
        <f t="shared" si="2"/>
        <v>6</v>
      </c>
      <c r="K3">
        <f t="shared" si="2"/>
        <v>7</v>
      </c>
      <c r="L3">
        <f t="shared" si="2"/>
        <v>8</v>
      </c>
      <c r="M3">
        <f t="shared" si="2"/>
        <v>9</v>
      </c>
      <c r="N3">
        <f t="shared" si="2"/>
        <v>10</v>
      </c>
      <c r="O3">
        <f t="shared" si="2"/>
        <v>11</v>
      </c>
      <c r="P3">
        <f t="shared" si="2"/>
        <v>12</v>
      </c>
      <c r="Q3">
        <f t="shared" si="2"/>
        <v>13</v>
      </c>
      <c r="R3">
        <f t="shared" si="2"/>
        <v>14</v>
      </c>
      <c r="S3">
        <f t="shared" si="2"/>
        <v>15</v>
      </c>
      <c r="T3">
        <f>S3+1</f>
        <v>16</v>
      </c>
      <c r="U3">
        <f t="shared" si="2"/>
        <v>17</v>
      </c>
      <c r="V3">
        <f t="shared" si="2"/>
        <v>18</v>
      </c>
      <c r="W3">
        <f t="shared" si="2"/>
        <v>19</v>
      </c>
      <c r="X3">
        <f t="shared" si="2"/>
        <v>20</v>
      </c>
      <c r="Y3">
        <f>X3+1</f>
        <v>21</v>
      </c>
      <c r="Z3">
        <f t="shared" si="2"/>
        <v>22</v>
      </c>
      <c r="AA3">
        <f t="shared" si="2"/>
        <v>23</v>
      </c>
      <c r="AB3">
        <f t="shared" si="2"/>
        <v>24</v>
      </c>
    </row>
    <row r="4" spans="1:28" x14ac:dyDescent="0.2">
      <c r="A4" t="s">
        <v>3</v>
      </c>
      <c r="E4">
        <f>ROUNDUP(E3/12,0)</f>
        <v>1</v>
      </c>
      <c r="F4">
        <f t="shared" ref="F4:AB4" si="3">ROUNDUP(F3/12,0)</f>
        <v>1</v>
      </c>
      <c r="G4">
        <f t="shared" si="3"/>
        <v>1</v>
      </c>
      <c r="H4">
        <f t="shared" si="3"/>
        <v>1</v>
      </c>
      <c r="I4">
        <f t="shared" si="3"/>
        <v>1</v>
      </c>
      <c r="J4">
        <f t="shared" si="3"/>
        <v>1</v>
      </c>
      <c r="K4">
        <f t="shared" si="3"/>
        <v>1</v>
      </c>
      <c r="L4">
        <f t="shared" si="3"/>
        <v>1</v>
      </c>
      <c r="M4">
        <f t="shared" si="3"/>
        <v>1</v>
      </c>
      <c r="N4">
        <f t="shared" si="3"/>
        <v>1</v>
      </c>
      <c r="O4">
        <f t="shared" si="3"/>
        <v>1</v>
      </c>
      <c r="P4">
        <f t="shared" si="3"/>
        <v>1</v>
      </c>
      <c r="Q4">
        <f t="shared" si="3"/>
        <v>2</v>
      </c>
      <c r="R4">
        <f t="shared" si="3"/>
        <v>2</v>
      </c>
      <c r="S4">
        <f t="shared" si="3"/>
        <v>2</v>
      </c>
      <c r="T4">
        <f t="shared" si="3"/>
        <v>2</v>
      </c>
      <c r="U4">
        <f t="shared" si="3"/>
        <v>2</v>
      </c>
      <c r="V4">
        <f t="shared" si="3"/>
        <v>2</v>
      </c>
      <c r="W4">
        <f t="shared" si="3"/>
        <v>2</v>
      </c>
      <c r="X4">
        <f t="shared" si="3"/>
        <v>2</v>
      </c>
      <c r="Y4">
        <f t="shared" si="3"/>
        <v>2</v>
      </c>
      <c r="Z4">
        <f t="shared" si="3"/>
        <v>2</v>
      </c>
      <c r="AA4">
        <f t="shared" si="3"/>
        <v>2</v>
      </c>
      <c r="AB4">
        <f t="shared" si="3"/>
        <v>2</v>
      </c>
    </row>
    <row r="6" spans="1:28" ht="31" customHeight="1" x14ac:dyDescent="0.25">
      <c r="A6" s="23" t="s">
        <v>76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2">
      <c r="A7" s="5" t="s">
        <v>4</v>
      </c>
    </row>
    <row r="8" spans="1:28" x14ac:dyDescent="0.2">
      <c r="A8" t="str">
        <f>Assumptions!A14</f>
        <v>Revenue Product Category 1</v>
      </c>
      <c r="E8" s="22">
        <f>Assumptions!E14</f>
        <v>101000</v>
      </c>
      <c r="F8" s="22">
        <f>Assumptions!F14</f>
        <v>102000</v>
      </c>
      <c r="G8" s="22">
        <f>Assumptions!G14</f>
        <v>103000</v>
      </c>
      <c r="H8" s="22">
        <f>Assumptions!H14</f>
        <v>104000</v>
      </c>
      <c r="I8" s="22">
        <f>Assumptions!I14</f>
        <v>105000</v>
      </c>
      <c r="J8" s="22">
        <f>Assumptions!J14</f>
        <v>106000</v>
      </c>
      <c r="K8" s="22">
        <f>Assumptions!K14</f>
        <v>107000</v>
      </c>
      <c r="L8" s="22">
        <f>Assumptions!L14</f>
        <v>108000</v>
      </c>
      <c r="M8" s="22">
        <f>Assumptions!M14</f>
        <v>109000</v>
      </c>
      <c r="N8" s="22">
        <f>Assumptions!N14</f>
        <v>110000</v>
      </c>
      <c r="O8" s="22">
        <f>Assumptions!O14</f>
        <v>111000</v>
      </c>
      <c r="P8" s="22">
        <f>Assumptions!P14</f>
        <v>112000</v>
      </c>
      <c r="Q8" s="22">
        <f>Assumptions!Q14</f>
        <v>113000</v>
      </c>
      <c r="R8" s="22">
        <f>Assumptions!R14</f>
        <v>114000</v>
      </c>
      <c r="S8" s="22">
        <f>Assumptions!S14</f>
        <v>115000</v>
      </c>
      <c r="T8" s="22">
        <f>Assumptions!T14</f>
        <v>116000</v>
      </c>
      <c r="U8" s="22">
        <f>Assumptions!U14</f>
        <v>117000</v>
      </c>
      <c r="V8" s="22">
        <f>Assumptions!V14</f>
        <v>118000</v>
      </c>
      <c r="W8" s="22">
        <f>Assumptions!W14</f>
        <v>119000</v>
      </c>
      <c r="X8" s="22">
        <f>Assumptions!X14</f>
        <v>120000</v>
      </c>
      <c r="Y8" s="22">
        <f>Assumptions!Y14</f>
        <v>121000</v>
      </c>
      <c r="Z8" s="22">
        <f>Assumptions!Z14</f>
        <v>122000</v>
      </c>
      <c r="AA8" s="22">
        <f>Assumptions!AA14</f>
        <v>123000</v>
      </c>
      <c r="AB8" s="22">
        <f>Assumptions!AB14</f>
        <v>124000</v>
      </c>
    </row>
    <row r="9" spans="1:28" x14ac:dyDescent="0.2">
      <c r="A9" t="str">
        <f>Assumptions!A22</f>
        <v>Revenue Product Category 2</v>
      </c>
      <c r="E9" s="22">
        <f>Assumptions!E22</f>
        <v>101000</v>
      </c>
      <c r="F9" s="22">
        <f>Assumptions!F22</f>
        <v>102000</v>
      </c>
      <c r="G9" s="22">
        <f>Assumptions!G22</f>
        <v>103000</v>
      </c>
      <c r="H9" s="22">
        <f>Assumptions!H22</f>
        <v>104000</v>
      </c>
      <c r="I9" s="22">
        <f>Assumptions!I22</f>
        <v>105000</v>
      </c>
      <c r="J9" s="22">
        <f>Assumptions!J22</f>
        <v>106000</v>
      </c>
      <c r="K9" s="22">
        <f>Assumptions!K22</f>
        <v>107000</v>
      </c>
      <c r="L9" s="22">
        <f>Assumptions!L22</f>
        <v>108000</v>
      </c>
      <c r="M9" s="22">
        <f>Assumptions!M22</f>
        <v>109000</v>
      </c>
      <c r="N9" s="22">
        <f>Assumptions!N22</f>
        <v>110000</v>
      </c>
      <c r="O9" s="22">
        <f>Assumptions!O22</f>
        <v>111000</v>
      </c>
      <c r="P9" s="22">
        <f>Assumptions!P22</f>
        <v>112000</v>
      </c>
      <c r="Q9" s="22">
        <f>Assumptions!Q22</f>
        <v>113000</v>
      </c>
      <c r="R9" s="22">
        <f>Assumptions!R22</f>
        <v>114000</v>
      </c>
      <c r="S9" s="22">
        <f>Assumptions!S22</f>
        <v>115000</v>
      </c>
      <c r="T9" s="22">
        <f>Assumptions!T22</f>
        <v>116000</v>
      </c>
      <c r="U9" s="22">
        <f>Assumptions!U22</f>
        <v>117000</v>
      </c>
      <c r="V9" s="22">
        <f>Assumptions!V22</f>
        <v>118000</v>
      </c>
      <c r="W9" s="22">
        <f>Assumptions!W22</f>
        <v>119000</v>
      </c>
      <c r="X9" s="22">
        <f>Assumptions!X22</f>
        <v>120000</v>
      </c>
      <c r="Y9" s="22">
        <f>Assumptions!Y22</f>
        <v>121000</v>
      </c>
      <c r="Z9" s="22">
        <f>Assumptions!Z22</f>
        <v>122000</v>
      </c>
      <c r="AA9" s="22">
        <f>Assumptions!AA22</f>
        <v>123000</v>
      </c>
      <c r="AB9" s="22">
        <f>Assumptions!AB22</f>
        <v>124000</v>
      </c>
    </row>
    <row r="10" spans="1:28" x14ac:dyDescent="0.2">
      <c r="A10" t="str">
        <f>Assumptions!A30</f>
        <v>Revenue Product Category 3</v>
      </c>
      <c r="E10" s="22">
        <f>Assumptions!E30</f>
        <v>101000</v>
      </c>
      <c r="F10" s="22">
        <f>Assumptions!F30</f>
        <v>102000</v>
      </c>
      <c r="G10" s="22">
        <f>Assumptions!G30</f>
        <v>103000</v>
      </c>
      <c r="H10" s="22">
        <f>Assumptions!H30</f>
        <v>104000</v>
      </c>
      <c r="I10" s="22">
        <f>Assumptions!I30</f>
        <v>105000</v>
      </c>
      <c r="J10" s="22">
        <f>Assumptions!J30</f>
        <v>106000</v>
      </c>
      <c r="K10" s="22">
        <f>Assumptions!K30</f>
        <v>107000</v>
      </c>
      <c r="L10" s="22">
        <f>Assumptions!L30</f>
        <v>108000</v>
      </c>
      <c r="M10" s="22">
        <f>Assumptions!M30</f>
        <v>109000</v>
      </c>
      <c r="N10" s="22">
        <f>Assumptions!N30</f>
        <v>110000</v>
      </c>
      <c r="O10" s="22">
        <f>Assumptions!O30</f>
        <v>111000</v>
      </c>
      <c r="P10" s="22">
        <f>Assumptions!P30</f>
        <v>112000</v>
      </c>
      <c r="Q10" s="22">
        <f>Assumptions!Q30</f>
        <v>113000</v>
      </c>
      <c r="R10" s="22">
        <f>Assumptions!R30</f>
        <v>114000</v>
      </c>
      <c r="S10" s="22">
        <f>Assumptions!S30</f>
        <v>115000</v>
      </c>
      <c r="T10" s="22">
        <f>Assumptions!T30</f>
        <v>116000</v>
      </c>
      <c r="U10" s="22">
        <f>Assumptions!U30</f>
        <v>117000</v>
      </c>
      <c r="V10" s="22">
        <f>Assumptions!V30</f>
        <v>118000</v>
      </c>
      <c r="W10" s="22">
        <f>Assumptions!W30</f>
        <v>119000</v>
      </c>
      <c r="X10" s="22">
        <f>Assumptions!X30</f>
        <v>120000</v>
      </c>
      <c r="Y10" s="22">
        <f>Assumptions!Y30</f>
        <v>121000</v>
      </c>
      <c r="Z10" s="22">
        <f>Assumptions!Z30</f>
        <v>122000</v>
      </c>
      <c r="AA10" s="22">
        <f>Assumptions!AA30</f>
        <v>123000</v>
      </c>
      <c r="AB10" s="22">
        <f>Assumptions!AB30</f>
        <v>124000</v>
      </c>
    </row>
    <row r="11" spans="1:28" ht="17" thickBot="1" x14ac:dyDescent="0.25">
      <c r="A11" s="29" t="str">
        <f>Assumptions!A38</f>
        <v>Revenue Product Category 4</v>
      </c>
      <c r="B11" s="29"/>
      <c r="C11" s="29"/>
      <c r="D11" s="29"/>
      <c r="E11" s="30">
        <f>Assumptions!E38</f>
        <v>101000</v>
      </c>
      <c r="F11" s="30">
        <f>Assumptions!F38</f>
        <v>102000</v>
      </c>
      <c r="G11" s="30">
        <f>Assumptions!G38</f>
        <v>103000</v>
      </c>
      <c r="H11" s="30">
        <f>Assumptions!H38</f>
        <v>104000</v>
      </c>
      <c r="I11" s="30">
        <f>Assumptions!I38</f>
        <v>105000</v>
      </c>
      <c r="J11" s="30">
        <f>Assumptions!J38</f>
        <v>106000</v>
      </c>
      <c r="K11" s="30">
        <f>Assumptions!K38</f>
        <v>107000</v>
      </c>
      <c r="L11" s="30">
        <f>Assumptions!L38</f>
        <v>108000</v>
      </c>
      <c r="M11" s="30">
        <f>Assumptions!M38</f>
        <v>109000</v>
      </c>
      <c r="N11" s="30">
        <f>Assumptions!N38</f>
        <v>110000</v>
      </c>
      <c r="O11" s="30">
        <f>Assumptions!O38</f>
        <v>111000</v>
      </c>
      <c r="P11" s="30">
        <f>Assumptions!P38</f>
        <v>112000</v>
      </c>
      <c r="Q11" s="30">
        <f>Assumptions!Q38</f>
        <v>113000</v>
      </c>
      <c r="R11" s="30">
        <f>Assumptions!R38</f>
        <v>114000</v>
      </c>
      <c r="S11" s="30">
        <f>Assumptions!S38</f>
        <v>115000</v>
      </c>
      <c r="T11" s="30">
        <f>Assumptions!T38</f>
        <v>116000</v>
      </c>
      <c r="U11" s="30">
        <f>Assumptions!U38</f>
        <v>117000</v>
      </c>
      <c r="V11" s="30">
        <f>Assumptions!V38</f>
        <v>118000</v>
      </c>
      <c r="W11" s="30">
        <f>Assumptions!W38</f>
        <v>119000</v>
      </c>
      <c r="X11" s="30">
        <f>Assumptions!X38</f>
        <v>120000</v>
      </c>
      <c r="Y11" s="30">
        <f>Assumptions!Y38</f>
        <v>121000</v>
      </c>
      <c r="Z11" s="30">
        <f>Assumptions!Z38</f>
        <v>122000</v>
      </c>
      <c r="AA11" s="30">
        <f>Assumptions!AA38</f>
        <v>123000</v>
      </c>
      <c r="AB11" s="30">
        <f>Assumptions!AB38</f>
        <v>124000</v>
      </c>
    </row>
    <row r="12" spans="1:28" x14ac:dyDescent="0.2">
      <c r="A12" s="27" t="s">
        <v>23</v>
      </c>
      <c r="B12" s="27"/>
      <c r="C12" s="27"/>
      <c r="D12" s="27"/>
      <c r="E12" s="28">
        <f t="shared" ref="E12:AB12" si="4">SUM(E8:E11)</f>
        <v>404000</v>
      </c>
      <c r="F12" s="28">
        <f t="shared" si="4"/>
        <v>408000</v>
      </c>
      <c r="G12" s="28">
        <f t="shared" si="4"/>
        <v>412000</v>
      </c>
      <c r="H12" s="28">
        <f t="shared" si="4"/>
        <v>416000</v>
      </c>
      <c r="I12" s="28">
        <f t="shared" si="4"/>
        <v>420000</v>
      </c>
      <c r="J12" s="28">
        <f t="shared" si="4"/>
        <v>424000</v>
      </c>
      <c r="K12" s="28">
        <f t="shared" si="4"/>
        <v>428000</v>
      </c>
      <c r="L12" s="28">
        <f t="shared" si="4"/>
        <v>432000</v>
      </c>
      <c r="M12" s="28">
        <f t="shared" si="4"/>
        <v>436000</v>
      </c>
      <c r="N12" s="28">
        <f t="shared" si="4"/>
        <v>440000</v>
      </c>
      <c r="O12" s="28">
        <f t="shared" si="4"/>
        <v>444000</v>
      </c>
      <c r="P12" s="28">
        <f t="shared" si="4"/>
        <v>448000</v>
      </c>
      <c r="Q12" s="28">
        <f t="shared" si="4"/>
        <v>452000</v>
      </c>
      <c r="R12" s="28">
        <f t="shared" si="4"/>
        <v>456000</v>
      </c>
      <c r="S12" s="28">
        <f t="shared" si="4"/>
        <v>460000</v>
      </c>
      <c r="T12" s="28">
        <f t="shared" si="4"/>
        <v>464000</v>
      </c>
      <c r="U12" s="28">
        <f t="shared" si="4"/>
        <v>468000</v>
      </c>
      <c r="V12" s="28">
        <f t="shared" si="4"/>
        <v>472000</v>
      </c>
      <c r="W12" s="28">
        <f t="shared" si="4"/>
        <v>476000</v>
      </c>
      <c r="X12" s="28">
        <f t="shared" si="4"/>
        <v>480000</v>
      </c>
      <c r="Y12" s="28">
        <f t="shared" si="4"/>
        <v>484000</v>
      </c>
      <c r="Z12" s="28">
        <f t="shared" si="4"/>
        <v>488000</v>
      </c>
      <c r="AA12" s="28">
        <f t="shared" si="4"/>
        <v>492000</v>
      </c>
      <c r="AB12" s="28">
        <f t="shared" si="4"/>
        <v>496000</v>
      </c>
    </row>
    <row r="13" spans="1:28" x14ac:dyDescent="0.2">
      <c r="A13" s="5" t="s">
        <v>24</v>
      </c>
    </row>
    <row r="14" spans="1:28" x14ac:dyDescent="0.2">
      <c r="A14" t="str">
        <f>Assumptions!A44</f>
        <v>COGS 1</v>
      </c>
      <c r="E14" s="22">
        <f>Assumptions!E44</f>
        <v>50500</v>
      </c>
      <c r="F14" s="22">
        <f>Assumptions!F44</f>
        <v>51000</v>
      </c>
      <c r="G14" s="22">
        <f>Assumptions!G44</f>
        <v>51500</v>
      </c>
      <c r="H14" s="22">
        <f>Assumptions!H44</f>
        <v>52000</v>
      </c>
      <c r="I14" s="22">
        <f>Assumptions!I44</f>
        <v>52500</v>
      </c>
      <c r="J14" s="22">
        <f>Assumptions!J44</f>
        <v>53000</v>
      </c>
      <c r="K14" s="22">
        <f>Assumptions!K44</f>
        <v>53500</v>
      </c>
      <c r="L14" s="22">
        <f>Assumptions!L44</f>
        <v>54000</v>
      </c>
      <c r="M14" s="22">
        <f>Assumptions!M44</f>
        <v>54500</v>
      </c>
      <c r="N14" s="22">
        <f>Assumptions!N44</f>
        <v>55000</v>
      </c>
      <c r="O14" s="22">
        <f>Assumptions!O44</f>
        <v>55500</v>
      </c>
      <c r="P14" s="22">
        <f>Assumptions!P44</f>
        <v>56000</v>
      </c>
      <c r="Q14" s="22">
        <f>Assumptions!Q44</f>
        <v>56500</v>
      </c>
      <c r="R14" s="22">
        <f>Assumptions!R44</f>
        <v>57000</v>
      </c>
      <c r="S14" s="22">
        <f>Assumptions!S44</f>
        <v>57500</v>
      </c>
      <c r="T14" s="22">
        <f>Assumptions!T44</f>
        <v>58000</v>
      </c>
      <c r="U14" s="22">
        <f>Assumptions!U44</f>
        <v>58500</v>
      </c>
      <c r="V14" s="22">
        <f>Assumptions!V44</f>
        <v>59000</v>
      </c>
      <c r="W14" s="22">
        <f>Assumptions!W44</f>
        <v>59500</v>
      </c>
      <c r="X14" s="22">
        <f>Assumptions!X44</f>
        <v>60000</v>
      </c>
      <c r="Y14" s="22">
        <f>Assumptions!Y44</f>
        <v>60500</v>
      </c>
      <c r="Z14" s="22">
        <f>Assumptions!Z44</f>
        <v>61000</v>
      </c>
      <c r="AA14" s="22">
        <f>Assumptions!AA44</f>
        <v>61500</v>
      </c>
      <c r="AB14" s="22">
        <f>Assumptions!AB44</f>
        <v>62000</v>
      </c>
    </row>
    <row r="15" spans="1:28" x14ac:dyDescent="0.2">
      <c r="A15" t="str">
        <f>Assumptions!A45</f>
        <v>COGS 2</v>
      </c>
      <c r="E15" s="22">
        <f>Assumptions!E45</f>
        <v>45450</v>
      </c>
      <c r="F15" s="22">
        <f>Assumptions!F45</f>
        <v>45900</v>
      </c>
      <c r="G15" s="22">
        <f>Assumptions!G45</f>
        <v>46350</v>
      </c>
      <c r="H15" s="22">
        <f>Assumptions!H45</f>
        <v>46800</v>
      </c>
      <c r="I15" s="22">
        <f>Assumptions!I45</f>
        <v>47250</v>
      </c>
      <c r="J15" s="22">
        <f>Assumptions!J45</f>
        <v>47700</v>
      </c>
      <c r="K15" s="22">
        <f>Assumptions!K45</f>
        <v>48150</v>
      </c>
      <c r="L15" s="22">
        <f>Assumptions!L45</f>
        <v>48600</v>
      </c>
      <c r="M15" s="22">
        <f>Assumptions!M45</f>
        <v>49050</v>
      </c>
      <c r="N15" s="22">
        <f>Assumptions!N45</f>
        <v>49500</v>
      </c>
      <c r="O15" s="22">
        <f>Assumptions!O45</f>
        <v>49950</v>
      </c>
      <c r="P15" s="22">
        <f>Assumptions!P45</f>
        <v>50400</v>
      </c>
      <c r="Q15" s="22">
        <f>Assumptions!Q45</f>
        <v>50850</v>
      </c>
      <c r="R15" s="22">
        <f>Assumptions!R45</f>
        <v>51300</v>
      </c>
      <c r="S15" s="22">
        <f>Assumptions!S45</f>
        <v>51750</v>
      </c>
      <c r="T15" s="22">
        <f>Assumptions!T45</f>
        <v>52200</v>
      </c>
      <c r="U15" s="22">
        <f>Assumptions!U45</f>
        <v>52650</v>
      </c>
      <c r="V15" s="22">
        <f>Assumptions!V45</f>
        <v>53100</v>
      </c>
      <c r="W15" s="22">
        <f>Assumptions!W45</f>
        <v>53550</v>
      </c>
      <c r="X15" s="22">
        <f>Assumptions!X45</f>
        <v>54000</v>
      </c>
      <c r="Y15" s="22">
        <f>Assumptions!Y45</f>
        <v>54450</v>
      </c>
      <c r="Z15" s="22">
        <f>Assumptions!Z45</f>
        <v>54900</v>
      </c>
      <c r="AA15" s="22">
        <f>Assumptions!AA45</f>
        <v>55350</v>
      </c>
      <c r="AB15" s="22">
        <f>Assumptions!AB45</f>
        <v>55800</v>
      </c>
    </row>
    <row r="16" spans="1:28" x14ac:dyDescent="0.2">
      <c r="A16" t="str">
        <f>Assumptions!A46</f>
        <v>COGS 3</v>
      </c>
      <c r="E16" s="22">
        <f>Assumptions!E46</f>
        <v>40400</v>
      </c>
      <c r="F16" s="22">
        <f>Assumptions!F46</f>
        <v>40800</v>
      </c>
      <c r="G16" s="22">
        <f>Assumptions!G46</f>
        <v>41200</v>
      </c>
      <c r="H16" s="22">
        <f>Assumptions!H46</f>
        <v>41600</v>
      </c>
      <c r="I16" s="22">
        <f>Assumptions!I46</f>
        <v>42000</v>
      </c>
      <c r="J16" s="22">
        <f>Assumptions!J46</f>
        <v>42400</v>
      </c>
      <c r="K16" s="22">
        <f>Assumptions!K46</f>
        <v>42800</v>
      </c>
      <c r="L16" s="22">
        <f>Assumptions!L46</f>
        <v>43200</v>
      </c>
      <c r="M16" s="22">
        <f>Assumptions!M46</f>
        <v>43600</v>
      </c>
      <c r="N16" s="22">
        <f>Assumptions!N46</f>
        <v>44000</v>
      </c>
      <c r="O16" s="22">
        <f>Assumptions!O46</f>
        <v>44400</v>
      </c>
      <c r="P16" s="22">
        <f>Assumptions!P46</f>
        <v>44800</v>
      </c>
      <c r="Q16" s="22">
        <f>Assumptions!Q46</f>
        <v>45200</v>
      </c>
      <c r="R16" s="22">
        <f>Assumptions!R46</f>
        <v>45600</v>
      </c>
      <c r="S16" s="22">
        <f>Assumptions!S46</f>
        <v>46000</v>
      </c>
      <c r="T16" s="22">
        <f>Assumptions!T46</f>
        <v>46400</v>
      </c>
      <c r="U16" s="22">
        <f>Assumptions!U46</f>
        <v>46800</v>
      </c>
      <c r="V16" s="22">
        <f>Assumptions!V46</f>
        <v>47200</v>
      </c>
      <c r="W16" s="22">
        <f>Assumptions!W46</f>
        <v>47600</v>
      </c>
      <c r="X16" s="22">
        <f>Assumptions!X46</f>
        <v>48000</v>
      </c>
      <c r="Y16" s="22">
        <f>Assumptions!Y46</f>
        <v>48400</v>
      </c>
      <c r="Z16" s="22">
        <f>Assumptions!Z46</f>
        <v>48800</v>
      </c>
      <c r="AA16" s="22">
        <f>Assumptions!AA46</f>
        <v>49200</v>
      </c>
      <c r="AB16" s="22">
        <f>Assumptions!AB46</f>
        <v>49600</v>
      </c>
    </row>
    <row r="17" spans="1:28" x14ac:dyDescent="0.2">
      <c r="A17" s="31" t="str">
        <f>Assumptions!A47</f>
        <v>COGS 4</v>
      </c>
      <c r="B17" s="31"/>
      <c r="C17" s="31"/>
      <c r="D17" s="31"/>
      <c r="E17" s="32">
        <f>Assumptions!E47</f>
        <v>35350</v>
      </c>
      <c r="F17" s="32">
        <f>Assumptions!F47</f>
        <v>35700</v>
      </c>
      <c r="G17" s="32">
        <f>Assumptions!G47</f>
        <v>36050</v>
      </c>
      <c r="H17" s="32">
        <f>Assumptions!H47</f>
        <v>36400</v>
      </c>
      <c r="I17" s="32">
        <f>Assumptions!I47</f>
        <v>36750</v>
      </c>
      <c r="J17" s="32">
        <f>Assumptions!J47</f>
        <v>37100</v>
      </c>
      <c r="K17" s="32">
        <f>Assumptions!K47</f>
        <v>37450</v>
      </c>
      <c r="L17" s="32">
        <f>Assumptions!L47</f>
        <v>37800</v>
      </c>
      <c r="M17" s="32">
        <f>Assumptions!M47</f>
        <v>38150</v>
      </c>
      <c r="N17" s="32">
        <f>Assumptions!N47</f>
        <v>38500</v>
      </c>
      <c r="O17" s="32">
        <f>Assumptions!O47</f>
        <v>38850</v>
      </c>
      <c r="P17" s="32">
        <f>Assumptions!P47</f>
        <v>39200</v>
      </c>
      <c r="Q17" s="32">
        <f>Assumptions!Q47</f>
        <v>39550</v>
      </c>
      <c r="R17" s="32">
        <f>Assumptions!R47</f>
        <v>39900</v>
      </c>
      <c r="S17" s="32">
        <f>Assumptions!S47</f>
        <v>40250</v>
      </c>
      <c r="T17" s="32">
        <f>Assumptions!T47</f>
        <v>40600</v>
      </c>
      <c r="U17" s="32">
        <f>Assumptions!U47</f>
        <v>40950</v>
      </c>
      <c r="V17" s="32">
        <f>Assumptions!V47</f>
        <v>41300</v>
      </c>
      <c r="W17" s="32">
        <f>Assumptions!W47</f>
        <v>41650</v>
      </c>
      <c r="X17" s="32">
        <f>Assumptions!X47</f>
        <v>42000</v>
      </c>
      <c r="Y17" s="32">
        <f>Assumptions!Y47</f>
        <v>42350</v>
      </c>
      <c r="Z17" s="32">
        <f>Assumptions!Z47</f>
        <v>42700</v>
      </c>
      <c r="AA17" s="32">
        <f>Assumptions!AA47</f>
        <v>43050</v>
      </c>
      <c r="AB17" s="32">
        <f>Assumptions!AB47</f>
        <v>43400</v>
      </c>
    </row>
    <row r="18" spans="1:28" x14ac:dyDescent="0.2">
      <c r="A18" s="27" t="s">
        <v>77</v>
      </c>
      <c r="B18" s="27"/>
      <c r="C18" s="27"/>
      <c r="D18" s="27"/>
      <c r="E18" s="28">
        <f t="shared" ref="E18:AB18" si="5">SUM(E14:E17)</f>
        <v>171700</v>
      </c>
      <c r="F18" s="28">
        <f t="shared" si="5"/>
        <v>173400</v>
      </c>
      <c r="G18" s="28">
        <f t="shared" si="5"/>
        <v>175100</v>
      </c>
      <c r="H18" s="28">
        <f t="shared" si="5"/>
        <v>176800</v>
      </c>
      <c r="I18" s="28">
        <f t="shared" si="5"/>
        <v>178500</v>
      </c>
      <c r="J18" s="28">
        <f t="shared" si="5"/>
        <v>180200</v>
      </c>
      <c r="K18" s="28">
        <f t="shared" si="5"/>
        <v>181900</v>
      </c>
      <c r="L18" s="28">
        <f t="shared" si="5"/>
        <v>183600</v>
      </c>
      <c r="M18" s="28">
        <f t="shared" si="5"/>
        <v>185300</v>
      </c>
      <c r="N18" s="28">
        <f t="shared" si="5"/>
        <v>187000</v>
      </c>
      <c r="O18" s="28">
        <f t="shared" si="5"/>
        <v>188700</v>
      </c>
      <c r="P18" s="28">
        <f t="shared" si="5"/>
        <v>190400</v>
      </c>
      <c r="Q18" s="28">
        <f t="shared" si="5"/>
        <v>192100</v>
      </c>
      <c r="R18" s="28">
        <f t="shared" si="5"/>
        <v>193800</v>
      </c>
      <c r="S18" s="28">
        <f t="shared" si="5"/>
        <v>195500</v>
      </c>
      <c r="T18" s="28">
        <f t="shared" si="5"/>
        <v>197200</v>
      </c>
      <c r="U18" s="28">
        <f t="shared" si="5"/>
        <v>198900</v>
      </c>
      <c r="V18" s="28">
        <f t="shared" si="5"/>
        <v>200600</v>
      </c>
      <c r="W18" s="28">
        <f t="shared" si="5"/>
        <v>202300</v>
      </c>
      <c r="X18" s="28">
        <f t="shared" si="5"/>
        <v>204000</v>
      </c>
      <c r="Y18" s="28">
        <f t="shared" si="5"/>
        <v>205700</v>
      </c>
      <c r="Z18" s="28">
        <f t="shared" si="5"/>
        <v>207400</v>
      </c>
      <c r="AA18" s="28">
        <f t="shared" si="5"/>
        <v>209100</v>
      </c>
      <c r="AB18" s="28">
        <f t="shared" si="5"/>
        <v>210800</v>
      </c>
    </row>
    <row r="20" spans="1:28" s="5" customFormat="1" x14ac:dyDescent="0.2">
      <c r="A20" s="5" t="str">
        <f>Assumptions!A50</f>
        <v>Freight &amp; Postage</v>
      </c>
      <c r="E20" s="11">
        <f>Assumptions!E50</f>
        <v>40400</v>
      </c>
      <c r="F20" s="11">
        <f>Assumptions!F50</f>
        <v>40800</v>
      </c>
      <c r="G20" s="11">
        <f>Assumptions!G50</f>
        <v>41200</v>
      </c>
      <c r="H20" s="11">
        <f>Assumptions!H50</f>
        <v>41600</v>
      </c>
      <c r="I20" s="11">
        <f>Assumptions!I50</f>
        <v>42000</v>
      </c>
      <c r="J20" s="11">
        <f>Assumptions!J50</f>
        <v>42400</v>
      </c>
      <c r="K20" s="11">
        <f>Assumptions!K50</f>
        <v>42800</v>
      </c>
      <c r="L20" s="11">
        <f>Assumptions!L50</f>
        <v>43200</v>
      </c>
      <c r="M20" s="11">
        <f>Assumptions!M50</f>
        <v>43600</v>
      </c>
      <c r="N20" s="11">
        <f>Assumptions!N50</f>
        <v>44000</v>
      </c>
      <c r="O20" s="11">
        <f>Assumptions!O50</f>
        <v>44400</v>
      </c>
      <c r="P20" s="11">
        <f>Assumptions!P50</f>
        <v>44800</v>
      </c>
      <c r="Q20" s="11">
        <f>Assumptions!Q50</f>
        <v>45200</v>
      </c>
      <c r="R20" s="11">
        <f>Assumptions!R50</f>
        <v>45600</v>
      </c>
      <c r="S20" s="11">
        <f>Assumptions!S50</f>
        <v>46000</v>
      </c>
      <c r="T20" s="11">
        <f>Assumptions!T50</f>
        <v>46400</v>
      </c>
      <c r="U20" s="11">
        <f>Assumptions!U50</f>
        <v>46800</v>
      </c>
      <c r="V20" s="11">
        <f>Assumptions!V50</f>
        <v>47200</v>
      </c>
      <c r="W20" s="11">
        <f>Assumptions!W50</f>
        <v>47600</v>
      </c>
      <c r="X20" s="11">
        <f>Assumptions!X50</f>
        <v>48000</v>
      </c>
      <c r="Y20" s="11">
        <f>Assumptions!Y50</f>
        <v>48400</v>
      </c>
      <c r="Z20" s="11">
        <f>Assumptions!Z50</f>
        <v>48800</v>
      </c>
      <c r="AA20" s="11">
        <f>Assumptions!AA50</f>
        <v>49200</v>
      </c>
      <c r="AB20" s="11">
        <f>Assumptions!AB50</f>
        <v>49600</v>
      </c>
    </row>
    <row r="21" spans="1:28" s="5" customFormat="1" x14ac:dyDescent="0.2">
      <c r="A21" s="5" t="str">
        <f>Assumptions!A51</f>
        <v>Payment Processing</v>
      </c>
      <c r="E21" s="11">
        <f>Assumptions!E51</f>
        <v>12120</v>
      </c>
      <c r="F21" s="11">
        <f>Assumptions!F51</f>
        <v>12240</v>
      </c>
      <c r="G21" s="11">
        <f>Assumptions!G51</f>
        <v>12360</v>
      </c>
      <c r="H21" s="11">
        <f>Assumptions!H51</f>
        <v>12480</v>
      </c>
      <c r="I21" s="11">
        <f>Assumptions!I51</f>
        <v>12600</v>
      </c>
      <c r="J21" s="11">
        <f>Assumptions!J51</f>
        <v>12720</v>
      </c>
      <c r="K21" s="11">
        <f>Assumptions!K51</f>
        <v>12840</v>
      </c>
      <c r="L21" s="11">
        <f>Assumptions!L51</f>
        <v>12960</v>
      </c>
      <c r="M21" s="11">
        <f>Assumptions!M51</f>
        <v>13080</v>
      </c>
      <c r="N21" s="11">
        <f>Assumptions!N51</f>
        <v>13200</v>
      </c>
      <c r="O21" s="11">
        <f>Assumptions!O51</f>
        <v>13320</v>
      </c>
      <c r="P21" s="11">
        <f>Assumptions!P51</f>
        <v>13440</v>
      </c>
      <c r="Q21" s="11">
        <f>Assumptions!Q51</f>
        <v>13560</v>
      </c>
      <c r="R21" s="11">
        <f>Assumptions!R51</f>
        <v>13680</v>
      </c>
      <c r="S21" s="11">
        <f>Assumptions!S51</f>
        <v>13800</v>
      </c>
      <c r="T21" s="11">
        <f>Assumptions!T51</f>
        <v>13920</v>
      </c>
      <c r="U21" s="11">
        <f>Assumptions!U51</f>
        <v>14040</v>
      </c>
      <c r="V21" s="11">
        <f>Assumptions!V51</f>
        <v>14160</v>
      </c>
      <c r="W21" s="11">
        <f>Assumptions!W51</f>
        <v>14280</v>
      </c>
      <c r="X21" s="11">
        <f>Assumptions!X51</f>
        <v>14400</v>
      </c>
      <c r="Y21" s="11">
        <f>Assumptions!Y51</f>
        <v>14520</v>
      </c>
      <c r="Z21" s="11">
        <f>Assumptions!Z51</f>
        <v>14640</v>
      </c>
      <c r="AA21" s="11">
        <f>Assumptions!AA51</f>
        <v>14760</v>
      </c>
      <c r="AB21" s="11">
        <f>Assumptions!AB51</f>
        <v>14880</v>
      </c>
    </row>
    <row r="23" spans="1:28" ht="17" thickBot="1" x14ac:dyDescent="0.25">
      <c r="A23" s="24" t="s">
        <v>79</v>
      </c>
      <c r="B23" s="24"/>
      <c r="C23" s="24"/>
      <c r="D23" s="24"/>
      <c r="E23" s="25">
        <f t="shared" ref="E23:AB23" si="6">SUM(E18,E20,E21)</f>
        <v>224220</v>
      </c>
      <c r="F23" s="25">
        <f t="shared" si="6"/>
        <v>226440</v>
      </c>
      <c r="G23" s="25">
        <f t="shared" si="6"/>
        <v>228660</v>
      </c>
      <c r="H23" s="25">
        <f t="shared" si="6"/>
        <v>230880</v>
      </c>
      <c r="I23" s="25">
        <f t="shared" si="6"/>
        <v>233100</v>
      </c>
      <c r="J23" s="25">
        <f t="shared" si="6"/>
        <v>235320</v>
      </c>
      <c r="K23" s="25">
        <f t="shared" si="6"/>
        <v>237540</v>
      </c>
      <c r="L23" s="25">
        <f t="shared" si="6"/>
        <v>239760</v>
      </c>
      <c r="M23" s="25">
        <f t="shared" si="6"/>
        <v>241980</v>
      </c>
      <c r="N23" s="25">
        <f t="shared" si="6"/>
        <v>244200</v>
      </c>
      <c r="O23" s="25">
        <f t="shared" si="6"/>
        <v>246420</v>
      </c>
      <c r="P23" s="25">
        <f t="shared" si="6"/>
        <v>248640</v>
      </c>
      <c r="Q23" s="25">
        <f t="shared" si="6"/>
        <v>250860</v>
      </c>
      <c r="R23" s="25">
        <f t="shared" si="6"/>
        <v>253080</v>
      </c>
      <c r="S23" s="25">
        <f t="shared" si="6"/>
        <v>255300</v>
      </c>
      <c r="T23" s="25">
        <f t="shared" si="6"/>
        <v>257520</v>
      </c>
      <c r="U23" s="25">
        <f t="shared" si="6"/>
        <v>259740</v>
      </c>
      <c r="V23" s="25">
        <f t="shared" si="6"/>
        <v>261960</v>
      </c>
      <c r="W23" s="25">
        <f t="shared" si="6"/>
        <v>264180</v>
      </c>
      <c r="X23" s="25">
        <f t="shared" si="6"/>
        <v>266400</v>
      </c>
      <c r="Y23" s="25">
        <f t="shared" si="6"/>
        <v>268620</v>
      </c>
      <c r="Z23" s="25">
        <f t="shared" si="6"/>
        <v>270840</v>
      </c>
      <c r="AA23" s="25">
        <f t="shared" si="6"/>
        <v>273060</v>
      </c>
      <c r="AB23" s="25">
        <f t="shared" si="6"/>
        <v>275280</v>
      </c>
    </row>
    <row r="25" spans="1:28" ht="17" thickBot="1" x14ac:dyDescent="0.25">
      <c r="A25" s="24" t="s">
        <v>78</v>
      </c>
      <c r="B25" s="24"/>
      <c r="C25" s="24"/>
      <c r="D25" s="24"/>
      <c r="E25" s="25">
        <f t="shared" ref="E25:AB25" si="7">E12-E23</f>
        <v>179780</v>
      </c>
      <c r="F25" s="25">
        <f t="shared" si="7"/>
        <v>181560</v>
      </c>
      <c r="G25" s="25">
        <f t="shared" si="7"/>
        <v>183340</v>
      </c>
      <c r="H25" s="25">
        <f t="shared" si="7"/>
        <v>185120</v>
      </c>
      <c r="I25" s="25">
        <f t="shared" si="7"/>
        <v>186900</v>
      </c>
      <c r="J25" s="25">
        <f t="shared" si="7"/>
        <v>188680</v>
      </c>
      <c r="K25" s="25">
        <f t="shared" si="7"/>
        <v>190460</v>
      </c>
      <c r="L25" s="25">
        <f t="shared" si="7"/>
        <v>192240</v>
      </c>
      <c r="M25" s="25">
        <f t="shared" si="7"/>
        <v>194020</v>
      </c>
      <c r="N25" s="25">
        <f t="shared" si="7"/>
        <v>195800</v>
      </c>
      <c r="O25" s="25">
        <f t="shared" si="7"/>
        <v>197580</v>
      </c>
      <c r="P25" s="25">
        <f t="shared" si="7"/>
        <v>199360</v>
      </c>
      <c r="Q25" s="25">
        <f t="shared" si="7"/>
        <v>201140</v>
      </c>
      <c r="R25" s="25">
        <f t="shared" si="7"/>
        <v>202920</v>
      </c>
      <c r="S25" s="25">
        <f t="shared" si="7"/>
        <v>204700</v>
      </c>
      <c r="T25" s="25">
        <f t="shared" si="7"/>
        <v>206480</v>
      </c>
      <c r="U25" s="25">
        <f t="shared" si="7"/>
        <v>208260</v>
      </c>
      <c r="V25" s="25">
        <f t="shared" si="7"/>
        <v>210040</v>
      </c>
      <c r="W25" s="25">
        <f t="shared" si="7"/>
        <v>211820</v>
      </c>
      <c r="X25" s="25">
        <f t="shared" si="7"/>
        <v>213600</v>
      </c>
      <c r="Y25" s="25">
        <f t="shared" si="7"/>
        <v>215380</v>
      </c>
      <c r="Z25" s="25">
        <f t="shared" si="7"/>
        <v>217160</v>
      </c>
      <c r="AA25" s="25">
        <f t="shared" si="7"/>
        <v>218940</v>
      </c>
      <c r="AB25" s="25">
        <f t="shared" si="7"/>
        <v>220720</v>
      </c>
    </row>
    <row r="26" spans="1:28" x14ac:dyDescent="0.2">
      <c r="A26" t="str">
        <f>A25&amp;" %"</f>
        <v>Gross Profit %</v>
      </c>
      <c r="E26" s="26">
        <f>E25/E$12</f>
        <v>0.44500000000000001</v>
      </c>
      <c r="F26" s="26">
        <f t="shared" ref="F26:AB26" si="8">F25/F$12</f>
        <v>0.44500000000000001</v>
      </c>
      <c r="G26" s="26">
        <f t="shared" si="8"/>
        <v>0.44500000000000001</v>
      </c>
      <c r="H26" s="26">
        <f t="shared" si="8"/>
        <v>0.44500000000000001</v>
      </c>
      <c r="I26" s="26">
        <f t="shared" si="8"/>
        <v>0.44500000000000001</v>
      </c>
      <c r="J26" s="26">
        <f t="shared" si="8"/>
        <v>0.44500000000000001</v>
      </c>
      <c r="K26" s="26">
        <f t="shared" si="8"/>
        <v>0.44500000000000001</v>
      </c>
      <c r="L26" s="26">
        <f t="shared" si="8"/>
        <v>0.44500000000000001</v>
      </c>
      <c r="M26" s="26">
        <f t="shared" si="8"/>
        <v>0.44500000000000001</v>
      </c>
      <c r="N26" s="26">
        <f t="shared" si="8"/>
        <v>0.44500000000000001</v>
      </c>
      <c r="O26" s="26">
        <f t="shared" si="8"/>
        <v>0.44500000000000001</v>
      </c>
      <c r="P26" s="26">
        <f t="shared" si="8"/>
        <v>0.44500000000000001</v>
      </c>
      <c r="Q26" s="26">
        <f t="shared" si="8"/>
        <v>0.44500000000000001</v>
      </c>
      <c r="R26" s="26">
        <f t="shared" si="8"/>
        <v>0.44500000000000001</v>
      </c>
      <c r="S26" s="26">
        <f t="shared" si="8"/>
        <v>0.44500000000000001</v>
      </c>
      <c r="T26" s="26">
        <f t="shared" si="8"/>
        <v>0.44500000000000001</v>
      </c>
      <c r="U26" s="26">
        <f t="shared" si="8"/>
        <v>0.44500000000000001</v>
      </c>
      <c r="V26" s="26">
        <f t="shared" si="8"/>
        <v>0.44500000000000001</v>
      </c>
      <c r="W26" s="26">
        <f t="shared" si="8"/>
        <v>0.44500000000000001</v>
      </c>
      <c r="X26" s="26">
        <f t="shared" si="8"/>
        <v>0.44500000000000001</v>
      </c>
      <c r="Y26" s="26">
        <f t="shared" si="8"/>
        <v>0.44500000000000001</v>
      </c>
      <c r="Z26" s="26">
        <f t="shared" si="8"/>
        <v>0.44500000000000001</v>
      </c>
      <c r="AA26" s="26">
        <f t="shared" si="8"/>
        <v>0.44500000000000001</v>
      </c>
      <c r="AB26" s="26">
        <f t="shared" si="8"/>
        <v>0.44500000000000001</v>
      </c>
    </row>
    <row r="27" spans="1:28" x14ac:dyDescent="0.2">
      <c r="A27" s="33" t="s">
        <v>80</v>
      </c>
    </row>
    <row r="28" spans="1:28" x14ac:dyDescent="0.2">
      <c r="A28" s="5" t="str">
        <f>Assumptions!A54</f>
        <v>General &amp; Admin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spans="1:28" x14ac:dyDescent="0.2">
      <c r="A29" t="str">
        <f>Assumptions!A55</f>
        <v>Rent &amp; Utilities</v>
      </c>
      <c r="E29" s="22">
        <f>Assumptions!E55</f>
        <v>4000</v>
      </c>
      <c r="F29" s="22">
        <f>Assumptions!F55</f>
        <v>4000</v>
      </c>
      <c r="G29" s="22">
        <f>Assumptions!G55</f>
        <v>4000</v>
      </c>
      <c r="H29" s="22">
        <f>Assumptions!H55</f>
        <v>4000</v>
      </c>
      <c r="I29" s="22">
        <f>Assumptions!I55</f>
        <v>4000</v>
      </c>
      <c r="J29" s="22">
        <f>Assumptions!J55</f>
        <v>4000</v>
      </c>
      <c r="K29" s="22">
        <f>Assumptions!K55</f>
        <v>4000</v>
      </c>
      <c r="L29" s="22">
        <f>Assumptions!L55</f>
        <v>4000</v>
      </c>
      <c r="M29" s="22">
        <f>Assumptions!M55</f>
        <v>4000</v>
      </c>
      <c r="N29" s="22">
        <f>Assumptions!N55</f>
        <v>4000</v>
      </c>
      <c r="O29" s="22">
        <f>Assumptions!O55</f>
        <v>4000</v>
      </c>
      <c r="P29" s="22">
        <f>Assumptions!P55</f>
        <v>4000</v>
      </c>
      <c r="Q29" s="22">
        <f>Assumptions!Q55</f>
        <v>4000</v>
      </c>
      <c r="R29" s="22">
        <f>Assumptions!R55</f>
        <v>4000</v>
      </c>
      <c r="S29" s="22">
        <f>Assumptions!S55</f>
        <v>4000</v>
      </c>
      <c r="T29" s="22">
        <f>Assumptions!T55</f>
        <v>4000</v>
      </c>
      <c r="U29" s="22">
        <f>Assumptions!U55</f>
        <v>4000</v>
      </c>
      <c r="V29" s="22">
        <f>Assumptions!V55</f>
        <v>4000</v>
      </c>
      <c r="W29" s="22">
        <f>Assumptions!W55</f>
        <v>4000</v>
      </c>
      <c r="X29" s="22">
        <f>Assumptions!X55</f>
        <v>4000</v>
      </c>
      <c r="Y29" s="22">
        <f>Assumptions!Y55</f>
        <v>4000</v>
      </c>
      <c r="Z29" s="22">
        <f>Assumptions!Z55</f>
        <v>4000</v>
      </c>
      <c r="AA29" s="22">
        <f>Assumptions!AA55</f>
        <v>4000</v>
      </c>
      <c r="AB29" s="22">
        <f>Assumptions!AB55</f>
        <v>4000</v>
      </c>
    </row>
    <row r="30" spans="1:28" x14ac:dyDescent="0.2">
      <c r="A30" t="str">
        <f>Assumptions!A56</f>
        <v>Dues &amp; Subscriptions</v>
      </c>
      <c r="E30" s="22">
        <f>Assumptions!E56</f>
        <v>1000</v>
      </c>
      <c r="F30" s="22">
        <f>Assumptions!F56</f>
        <v>1000</v>
      </c>
      <c r="G30" s="22">
        <f>Assumptions!G56</f>
        <v>1000</v>
      </c>
      <c r="H30" s="22">
        <f>Assumptions!H56</f>
        <v>1000</v>
      </c>
      <c r="I30" s="22">
        <f>Assumptions!I56</f>
        <v>1000</v>
      </c>
      <c r="J30" s="22">
        <f>Assumptions!J56</f>
        <v>1000</v>
      </c>
      <c r="K30" s="22">
        <f>Assumptions!K56</f>
        <v>1000</v>
      </c>
      <c r="L30" s="22">
        <f>Assumptions!L56</f>
        <v>1000</v>
      </c>
      <c r="M30" s="22">
        <f>Assumptions!M56</f>
        <v>1000</v>
      </c>
      <c r="N30" s="22">
        <f>Assumptions!N56</f>
        <v>1000</v>
      </c>
      <c r="O30" s="22">
        <f>Assumptions!O56</f>
        <v>1000</v>
      </c>
      <c r="P30" s="22">
        <f>Assumptions!P56</f>
        <v>1000</v>
      </c>
      <c r="Q30" s="22">
        <f>Assumptions!Q56</f>
        <v>1000</v>
      </c>
      <c r="R30" s="22">
        <f>Assumptions!R56</f>
        <v>1000</v>
      </c>
      <c r="S30" s="22">
        <f>Assumptions!S56</f>
        <v>1000</v>
      </c>
      <c r="T30" s="22">
        <f>Assumptions!T56</f>
        <v>1000</v>
      </c>
      <c r="U30" s="22">
        <f>Assumptions!U56</f>
        <v>1000</v>
      </c>
      <c r="V30" s="22">
        <f>Assumptions!V56</f>
        <v>1000</v>
      </c>
      <c r="W30" s="22">
        <f>Assumptions!W56</f>
        <v>1000</v>
      </c>
      <c r="X30" s="22">
        <f>Assumptions!X56</f>
        <v>1000</v>
      </c>
      <c r="Y30" s="22">
        <f>Assumptions!Y56</f>
        <v>1000</v>
      </c>
      <c r="Z30" s="22">
        <f>Assumptions!Z56</f>
        <v>1000</v>
      </c>
      <c r="AA30" s="22">
        <f>Assumptions!AA56</f>
        <v>1000</v>
      </c>
      <c r="AB30" s="22">
        <f>Assumptions!AB56</f>
        <v>1000</v>
      </c>
    </row>
    <row r="31" spans="1:28" x14ac:dyDescent="0.2">
      <c r="A31" t="str">
        <f>Assumptions!A57</f>
        <v>Travel &amp; Entertainment</v>
      </c>
      <c r="E31" s="22">
        <f>Assumptions!E57</f>
        <v>200</v>
      </c>
      <c r="F31" s="22">
        <f>Assumptions!F57</f>
        <v>200</v>
      </c>
      <c r="G31" s="22">
        <f>Assumptions!G57</f>
        <v>200</v>
      </c>
      <c r="H31" s="22">
        <f>Assumptions!H57</f>
        <v>200</v>
      </c>
      <c r="I31" s="22">
        <f>Assumptions!I57</f>
        <v>200</v>
      </c>
      <c r="J31" s="22">
        <f>Assumptions!J57</f>
        <v>200</v>
      </c>
      <c r="K31" s="22">
        <f>Assumptions!K57</f>
        <v>200</v>
      </c>
      <c r="L31" s="22">
        <f>Assumptions!L57</f>
        <v>200</v>
      </c>
      <c r="M31" s="22">
        <f>Assumptions!M57</f>
        <v>200</v>
      </c>
      <c r="N31" s="22">
        <f>Assumptions!N57</f>
        <v>200</v>
      </c>
      <c r="O31" s="22">
        <f>Assumptions!O57</f>
        <v>200</v>
      </c>
      <c r="P31" s="22">
        <f>Assumptions!P57</f>
        <v>200</v>
      </c>
      <c r="Q31" s="22">
        <f>Assumptions!Q57</f>
        <v>200</v>
      </c>
      <c r="R31" s="22">
        <f>Assumptions!R57</f>
        <v>200</v>
      </c>
      <c r="S31" s="22">
        <f>Assumptions!S57</f>
        <v>200</v>
      </c>
      <c r="T31" s="22">
        <f>Assumptions!T57</f>
        <v>200</v>
      </c>
      <c r="U31" s="22">
        <f>Assumptions!U57</f>
        <v>200</v>
      </c>
      <c r="V31" s="22">
        <f>Assumptions!V57</f>
        <v>200</v>
      </c>
      <c r="W31" s="22">
        <f>Assumptions!W57</f>
        <v>200</v>
      </c>
      <c r="X31" s="22">
        <f>Assumptions!X57</f>
        <v>200</v>
      </c>
      <c r="Y31" s="22">
        <f>Assumptions!Y57</f>
        <v>200</v>
      </c>
      <c r="Z31" s="22">
        <f>Assumptions!Z57</f>
        <v>200</v>
      </c>
      <c r="AA31" s="22">
        <f>Assumptions!AA57</f>
        <v>200</v>
      </c>
      <c r="AB31" s="22">
        <f>Assumptions!AB57</f>
        <v>200</v>
      </c>
    </row>
    <row r="32" spans="1:28" x14ac:dyDescent="0.2">
      <c r="A32" t="str">
        <f>Assumptions!A58</f>
        <v>Office Supplies</v>
      </c>
      <c r="E32" s="22">
        <f>Assumptions!E58</f>
        <v>500</v>
      </c>
      <c r="F32" s="22">
        <f>Assumptions!F58</f>
        <v>500</v>
      </c>
      <c r="G32" s="22">
        <f>Assumptions!G58</f>
        <v>500</v>
      </c>
      <c r="H32" s="22">
        <f>Assumptions!H58</f>
        <v>500</v>
      </c>
      <c r="I32" s="22">
        <f>Assumptions!I58</f>
        <v>500</v>
      </c>
      <c r="J32" s="22">
        <f>Assumptions!J58</f>
        <v>500</v>
      </c>
      <c r="K32" s="22">
        <f>Assumptions!K58</f>
        <v>500</v>
      </c>
      <c r="L32" s="22">
        <f>Assumptions!L58</f>
        <v>500</v>
      </c>
      <c r="M32" s="22">
        <f>Assumptions!M58</f>
        <v>500</v>
      </c>
      <c r="N32" s="22">
        <f>Assumptions!N58</f>
        <v>500</v>
      </c>
      <c r="O32" s="22">
        <f>Assumptions!O58</f>
        <v>500</v>
      </c>
      <c r="P32" s="22">
        <f>Assumptions!P58</f>
        <v>500</v>
      </c>
      <c r="Q32" s="22">
        <f>Assumptions!Q58</f>
        <v>500</v>
      </c>
      <c r="R32" s="22">
        <f>Assumptions!R58</f>
        <v>500</v>
      </c>
      <c r="S32" s="22">
        <f>Assumptions!S58</f>
        <v>500</v>
      </c>
      <c r="T32" s="22">
        <f>Assumptions!T58</f>
        <v>500</v>
      </c>
      <c r="U32" s="22">
        <f>Assumptions!U58</f>
        <v>500</v>
      </c>
      <c r="V32" s="22">
        <f>Assumptions!V58</f>
        <v>500</v>
      </c>
      <c r="W32" s="22">
        <f>Assumptions!W58</f>
        <v>500</v>
      </c>
      <c r="X32" s="22">
        <f>Assumptions!X58</f>
        <v>500</v>
      </c>
      <c r="Y32" s="22">
        <f>Assumptions!Y58</f>
        <v>500</v>
      </c>
      <c r="Z32" s="22">
        <f>Assumptions!Z58</f>
        <v>500</v>
      </c>
      <c r="AA32" s="22">
        <f>Assumptions!AA58</f>
        <v>500</v>
      </c>
      <c r="AB32" s="22">
        <f>Assumptions!AB58</f>
        <v>500</v>
      </c>
    </row>
    <row r="33" spans="1:28" x14ac:dyDescent="0.2">
      <c r="A33" s="31" t="str">
        <f>Assumptions!A59</f>
        <v>Product &amp; Development</v>
      </c>
      <c r="B33" s="31"/>
      <c r="C33" s="31"/>
      <c r="D33" s="31"/>
      <c r="E33" s="32">
        <f>Assumptions!E59</f>
        <v>500</v>
      </c>
      <c r="F33" s="32">
        <f>Assumptions!F59</f>
        <v>500</v>
      </c>
      <c r="G33" s="32">
        <f>Assumptions!G59</f>
        <v>500</v>
      </c>
      <c r="H33" s="32">
        <f>Assumptions!H59</f>
        <v>500</v>
      </c>
      <c r="I33" s="32">
        <f>Assumptions!I59</f>
        <v>500</v>
      </c>
      <c r="J33" s="32">
        <f>Assumptions!J59</f>
        <v>500</v>
      </c>
      <c r="K33" s="32">
        <f>Assumptions!K59</f>
        <v>500</v>
      </c>
      <c r="L33" s="32">
        <f>Assumptions!L59</f>
        <v>500</v>
      </c>
      <c r="M33" s="32">
        <f>Assumptions!M59</f>
        <v>500</v>
      </c>
      <c r="N33" s="32">
        <f>Assumptions!N59</f>
        <v>500</v>
      </c>
      <c r="O33" s="32">
        <f>Assumptions!O59</f>
        <v>500</v>
      </c>
      <c r="P33" s="32">
        <f>Assumptions!P59</f>
        <v>500</v>
      </c>
      <c r="Q33" s="32">
        <f>Assumptions!Q59</f>
        <v>500</v>
      </c>
      <c r="R33" s="32">
        <f>Assumptions!R59</f>
        <v>500</v>
      </c>
      <c r="S33" s="32">
        <f>Assumptions!S59</f>
        <v>500</v>
      </c>
      <c r="T33" s="32">
        <f>Assumptions!T59</f>
        <v>500</v>
      </c>
      <c r="U33" s="32">
        <f>Assumptions!U59</f>
        <v>500</v>
      </c>
      <c r="V33" s="32">
        <f>Assumptions!V59</f>
        <v>500</v>
      </c>
      <c r="W33" s="32">
        <f>Assumptions!W59</f>
        <v>500</v>
      </c>
      <c r="X33" s="32">
        <f>Assumptions!X59</f>
        <v>500</v>
      </c>
      <c r="Y33" s="32">
        <f>Assumptions!Y59</f>
        <v>500</v>
      </c>
      <c r="Z33" s="32">
        <f>Assumptions!Z59</f>
        <v>500</v>
      </c>
      <c r="AA33" s="32">
        <f>Assumptions!AA59</f>
        <v>500</v>
      </c>
      <c r="AB33" s="32">
        <f>Assumptions!AB59</f>
        <v>500</v>
      </c>
    </row>
    <row r="34" spans="1:28" s="5" customFormat="1" ht="17" customHeight="1" x14ac:dyDescent="0.2">
      <c r="A34" s="5" t="s">
        <v>81</v>
      </c>
      <c r="E34" s="11">
        <f>SUM(E29:E33)</f>
        <v>6200</v>
      </c>
      <c r="F34" s="11">
        <f t="shared" ref="F34:AB34" si="9">SUM(F29:F33)</f>
        <v>6200</v>
      </c>
      <c r="G34" s="11">
        <f t="shared" si="9"/>
        <v>6200</v>
      </c>
      <c r="H34" s="11">
        <f t="shared" si="9"/>
        <v>6200</v>
      </c>
      <c r="I34" s="11">
        <f t="shared" si="9"/>
        <v>6200</v>
      </c>
      <c r="J34" s="11">
        <f t="shared" si="9"/>
        <v>6200</v>
      </c>
      <c r="K34" s="11">
        <f t="shared" si="9"/>
        <v>6200</v>
      </c>
      <c r="L34" s="11">
        <f t="shared" si="9"/>
        <v>6200</v>
      </c>
      <c r="M34" s="11">
        <f t="shared" si="9"/>
        <v>6200</v>
      </c>
      <c r="N34" s="11">
        <f t="shared" si="9"/>
        <v>6200</v>
      </c>
      <c r="O34" s="11">
        <f t="shared" si="9"/>
        <v>6200</v>
      </c>
      <c r="P34" s="11">
        <f t="shared" si="9"/>
        <v>6200</v>
      </c>
      <c r="Q34" s="11">
        <f t="shared" si="9"/>
        <v>6200</v>
      </c>
      <c r="R34" s="11">
        <f t="shared" si="9"/>
        <v>6200</v>
      </c>
      <c r="S34" s="11">
        <f t="shared" si="9"/>
        <v>6200</v>
      </c>
      <c r="T34" s="11">
        <f t="shared" si="9"/>
        <v>6200</v>
      </c>
      <c r="U34" s="11">
        <f t="shared" si="9"/>
        <v>6200</v>
      </c>
      <c r="V34" s="11">
        <f t="shared" si="9"/>
        <v>6200</v>
      </c>
      <c r="W34" s="11">
        <f t="shared" si="9"/>
        <v>6200</v>
      </c>
      <c r="X34" s="11">
        <f t="shared" si="9"/>
        <v>6200</v>
      </c>
      <c r="Y34" s="11">
        <f t="shared" si="9"/>
        <v>6200</v>
      </c>
      <c r="Z34" s="11">
        <f t="shared" si="9"/>
        <v>6200</v>
      </c>
      <c r="AA34" s="11">
        <f t="shared" si="9"/>
        <v>6200</v>
      </c>
      <c r="AB34" s="11">
        <f t="shared" si="9"/>
        <v>6200</v>
      </c>
    </row>
    <row r="35" spans="1:28" s="5" customFormat="1" ht="17" customHeight="1" x14ac:dyDescent="0.2"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s="5" customFormat="1" x14ac:dyDescent="0.2">
      <c r="A36" s="5" t="str">
        <f>Assumptions!A62</f>
        <v>Sales &amp; Marketing</v>
      </c>
      <c r="E36" s="11">
        <f>Assumptions!E62</f>
        <v>32320</v>
      </c>
      <c r="F36" s="11">
        <f>Assumptions!F62</f>
        <v>32640</v>
      </c>
      <c r="G36" s="11">
        <f>Assumptions!G62</f>
        <v>32960</v>
      </c>
      <c r="H36" s="11">
        <f>Assumptions!H62</f>
        <v>33280</v>
      </c>
      <c r="I36" s="11">
        <f>Assumptions!I62</f>
        <v>33600</v>
      </c>
      <c r="J36" s="11">
        <f>Assumptions!J62</f>
        <v>33920</v>
      </c>
      <c r="K36" s="11">
        <f>Assumptions!K62</f>
        <v>34240</v>
      </c>
      <c r="L36" s="11">
        <f>Assumptions!L62</f>
        <v>34560</v>
      </c>
      <c r="M36" s="11">
        <f>Assumptions!M62</f>
        <v>34880</v>
      </c>
      <c r="N36" s="11">
        <f>Assumptions!N62</f>
        <v>35200</v>
      </c>
      <c r="O36" s="11">
        <f>Assumptions!O62</f>
        <v>35520</v>
      </c>
      <c r="P36" s="11">
        <f>Assumptions!P62</f>
        <v>35840</v>
      </c>
      <c r="Q36" s="11">
        <f>Assumptions!Q62</f>
        <v>36160</v>
      </c>
      <c r="R36" s="11">
        <f>Assumptions!R62</f>
        <v>36480</v>
      </c>
      <c r="S36" s="11">
        <f>Assumptions!S62</f>
        <v>36800</v>
      </c>
      <c r="T36" s="11">
        <f>Assumptions!T62</f>
        <v>37120</v>
      </c>
      <c r="U36" s="11">
        <f>Assumptions!U62</f>
        <v>37440</v>
      </c>
      <c r="V36" s="11">
        <f>Assumptions!V62</f>
        <v>37760</v>
      </c>
      <c r="W36" s="11">
        <f>Assumptions!W62</f>
        <v>38080</v>
      </c>
      <c r="X36" s="11">
        <f>Assumptions!X62</f>
        <v>38400</v>
      </c>
      <c r="Y36" s="11">
        <f>Assumptions!Y62</f>
        <v>38720</v>
      </c>
      <c r="Z36" s="11">
        <f>Assumptions!Z62</f>
        <v>39040</v>
      </c>
      <c r="AA36" s="11">
        <f>Assumptions!AA62</f>
        <v>39360</v>
      </c>
      <c r="AB36" s="11">
        <f>Assumptions!AB62</f>
        <v>39680</v>
      </c>
    </row>
    <row r="37" spans="1:28" s="5" customFormat="1" x14ac:dyDescent="0.2">
      <c r="A37" s="5" t="str">
        <f>Assumptions!A63</f>
        <v>Professional Fees</v>
      </c>
      <c r="E37" s="11">
        <f>Assumptions!E63</f>
        <v>2000</v>
      </c>
      <c r="F37" s="11">
        <f>Assumptions!F63</f>
        <v>2000</v>
      </c>
      <c r="G37" s="11">
        <f>Assumptions!G63</f>
        <v>2000</v>
      </c>
      <c r="H37" s="11">
        <f>Assumptions!H63</f>
        <v>2000</v>
      </c>
      <c r="I37" s="11">
        <f>Assumptions!I63</f>
        <v>2000</v>
      </c>
      <c r="J37" s="11">
        <f>Assumptions!J63</f>
        <v>2000</v>
      </c>
      <c r="K37" s="11">
        <f>Assumptions!K63</f>
        <v>2000</v>
      </c>
      <c r="L37" s="11">
        <f>Assumptions!L63</f>
        <v>2000</v>
      </c>
      <c r="M37" s="11">
        <f>Assumptions!M63</f>
        <v>2000</v>
      </c>
      <c r="N37" s="11">
        <f>Assumptions!N63</f>
        <v>2000</v>
      </c>
      <c r="O37" s="11">
        <f>Assumptions!O63</f>
        <v>2000</v>
      </c>
      <c r="P37" s="11">
        <f>Assumptions!P63</f>
        <v>2000</v>
      </c>
      <c r="Q37" s="11">
        <f>Assumptions!Q63</f>
        <v>2000</v>
      </c>
      <c r="R37" s="11">
        <f>Assumptions!R63</f>
        <v>2000</v>
      </c>
      <c r="S37" s="11">
        <f>Assumptions!S63</f>
        <v>2000</v>
      </c>
      <c r="T37" s="11">
        <f>Assumptions!T63</f>
        <v>2000</v>
      </c>
      <c r="U37" s="11">
        <f>Assumptions!U63</f>
        <v>2000</v>
      </c>
      <c r="V37" s="11">
        <f>Assumptions!V63</f>
        <v>2000</v>
      </c>
      <c r="W37" s="11">
        <f>Assumptions!W63</f>
        <v>2000</v>
      </c>
      <c r="X37" s="11">
        <f>Assumptions!X63</f>
        <v>2000</v>
      </c>
      <c r="Y37" s="11">
        <f>Assumptions!Y63</f>
        <v>2000</v>
      </c>
      <c r="Z37" s="11">
        <f>Assumptions!Z63</f>
        <v>2000</v>
      </c>
      <c r="AA37" s="11">
        <f>Assumptions!AA63</f>
        <v>2000</v>
      </c>
      <c r="AB37" s="11">
        <f>Assumptions!AB63</f>
        <v>2000</v>
      </c>
    </row>
    <row r="38" spans="1:28" s="5" customFormat="1" x14ac:dyDescent="0.2">
      <c r="A38" s="5" t="str">
        <f>Assumptions!A64</f>
        <v>Others</v>
      </c>
      <c r="E38" s="11">
        <f>Assumptions!E64</f>
        <v>8080</v>
      </c>
      <c r="F38" s="11">
        <f>Assumptions!F64</f>
        <v>8160</v>
      </c>
      <c r="G38" s="11">
        <f>Assumptions!G64</f>
        <v>8240</v>
      </c>
      <c r="H38" s="11">
        <f>Assumptions!H64</f>
        <v>8320</v>
      </c>
      <c r="I38" s="11">
        <f>Assumptions!I64</f>
        <v>8400</v>
      </c>
      <c r="J38" s="11">
        <f>Assumptions!J64</f>
        <v>8480</v>
      </c>
      <c r="K38" s="11">
        <f>Assumptions!K64</f>
        <v>8560</v>
      </c>
      <c r="L38" s="11">
        <f>Assumptions!L64</f>
        <v>8640</v>
      </c>
      <c r="M38" s="11">
        <f>Assumptions!M64</f>
        <v>8720</v>
      </c>
      <c r="N38" s="11">
        <f>Assumptions!N64</f>
        <v>8800</v>
      </c>
      <c r="O38" s="11">
        <f>Assumptions!O64</f>
        <v>8880</v>
      </c>
      <c r="P38" s="11">
        <f>Assumptions!P64</f>
        <v>8960</v>
      </c>
      <c r="Q38" s="11">
        <f>Assumptions!Q64</f>
        <v>9040</v>
      </c>
      <c r="R38" s="11">
        <f>Assumptions!R64</f>
        <v>9120</v>
      </c>
      <c r="S38" s="11">
        <f>Assumptions!S64</f>
        <v>9200</v>
      </c>
      <c r="T38" s="11">
        <f>Assumptions!T64</f>
        <v>9280</v>
      </c>
      <c r="U38" s="11">
        <f>Assumptions!U64</f>
        <v>9360</v>
      </c>
      <c r="V38" s="11">
        <f>Assumptions!V64</f>
        <v>9440</v>
      </c>
      <c r="W38" s="11">
        <f>Assumptions!W64</f>
        <v>9520</v>
      </c>
      <c r="X38" s="11">
        <f>Assumptions!X64</f>
        <v>9600</v>
      </c>
      <c r="Y38" s="11">
        <f>Assumptions!Y64</f>
        <v>9680</v>
      </c>
      <c r="Z38" s="11">
        <f>Assumptions!Z64</f>
        <v>9760</v>
      </c>
      <c r="AA38" s="11">
        <f>Assumptions!AA64</f>
        <v>9840</v>
      </c>
      <c r="AB38" s="11">
        <f>Assumptions!AB64</f>
        <v>9920</v>
      </c>
    </row>
    <row r="39" spans="1:28" s="5" customFormat="1" x14ac:dyDescent="0.2">
      <c r="A39" s="5" t="str">
        <f>Assumptions!A81</f>
        <v>Employment</v>
      </c>
      <c r="E39" s="11">
        <f ca="1">Assumptions!E81</f>
        <v>46287.499999999993</v>
      </c>
      <c r="F39" s="11">
        <f ca="1">Assumptions!F81</f>
        <v>46287.499999999993</v>
      </c>
      <c r="G39" s="11">
        <f ca="1">Assumptions!G81</f>
        <v>52324.999999999993</v>
      </c>
      <c r="H39" s="11">
        <f ca="1">Assumptions!H81</f>
        <v>52324.999999999993</v>
      </c>
      <c r="I39" s="11">
        <f ca="1">Assumptions!I81</f>
        <v>52324.999999999993</v>
      </c>
      <c r="J39" s="11">
        <f ca="1">Assumptions!J81</f>
        <v>52324.999999999993</v>
      </c>
      <c r="K39" s="11">
        <f ca="1">Assumptions!K81</f>
        <v>52324.999999999993</v>
      </c>
      <c r="L39" s="11">
        <f ca="1">Assumptions!L81</f>
        <v>52324.999999999993</v>
      </c>
      <c r="M39" s="11">
        <f ca="1">Assumptions!M81</f>
        <v>62387.5</v>
      </c>
      <c r="N39" s="11">
        <f ca="1">Assumptions!N81</f>
        <v>62387.5</v>
      </c>
      <c r="O39" s="11">
        <f ca="1">Assumptions!O81</f>
        <v>62387.5</v>
      </c>
      <c r="P39" s="11">
        <f ca="1">Assumptions!P81</f>
        <v>62387.5</v>
      </c>
      <c r="Q39" s="11">
        <f ca="1">Assumptions!Q81</f>
        <v>62387.5</v>
      </c>
      <c r="R39" s="11">
        <f ca="1">Assumptions!R81</f>
        <v>62387.5</v>
      </c>
      <c r="S39" s="11">
        <f ca="1">Assumptions!S81</f>
        <v>68425</v>
      </c>
      <c r="T39" s="11">
        <f ca="1">Assumptions!T81</f>
        <v>68425</v>
      </c>
      <c r="U39" s="11">
        <f ca="1">Assumptions!U81</f>
        <v>68425</v>
      </c>
      <c r="V39" s="11">
        <f ca="1">Assumptions!V81</f>
        <v>74462.499999999985</v>
      </c>
      <c r="W39" s="11">
        <f ca="1">Assumptions!W81</f>
        <v>74462.499999999985</v>
      </c>
      <c r="X39" s="11">
        <f ca="1">Assumptions!X81</f>
        <v>74462.499999999985</v>
      </c>
      <c r="Y39" s="11">
        <f ca="1">Assumptions!Y81</f>
        <v>74462.499999999985</v>
      </c>
      <c r="Z39" s="11">
        <f ca="1">Assumptions!Z81</f>
        <v>74462.499999999985</v>
      </c>
      <c r="AA39" s="11">
        <f ca="1">Assumptions!AA81</f>
        <v>74462.499999999985</v>
      </c>
      <c r="AB39" s="11">
        <f ca="1">Assumptions!AB81</f>
        <v>74462.499999999985</v>
      </c>
    </row>
    <row r="41" spans="1:28" ht="17" thickBot="1" x14ac:dyDescent="0.25">
      <c r="A41" s="24" t="s">
        <v>83</v>
      </c>
      <c r="B41" s="24"/>
      <c r="C41" s="24"/>
      <c r="D41" s="24"/>
      <c r="E41" s="25">
        <f t="shared" ref="E41:AB41" ca="1" si="10">SUM(E34:E40)</f>
        <v>94887.5</v>
      </c>
      <c r="F41" s="25">
        <f t="shared" ca="1" si="10"/>
        <v>95287.5</v>
      </c>
      <c r="G41" s="25">
        <f t="shared" ca="1" si="10"/>
        <v>101725</v>
      </c>
      <c r="H41" s="25">
        <f t="shared" ca="1" si="10"/>
        <v>102125</v>
      </c>
      <c r="I41" s="25">
        <f t="shared" ca="1" si="10"/>
        <v>102525</v>
      </c>
      <c r="J41" s="25">
        <f t="shared" ca="1" si="10"/>
        <v>102925</v>
      </c>
      <c r="K41" s="25">
        <f t="shared" ca="1" si="10"/>
        <v>103325</v>
      </c>
      <c r="L41" s="25">
        <f t="shared" ca="1" si="10"/>
        <v>103725</v>
      </c>
      <c r="M41" s="25">
        <f t="shared" ca="1" si="10"/>
        <v>114187.5</v>
      </c>
      <c r="N41" s="25">
        <f t="shared" ca="1" si="10"/>
        <v>114587.5</v>
      </c>
      <c r="O41" s="25">
        <f t="shared" ca="1" si="10"/>
        <v>114987.5</v>
      </c>
      <c r="P41" s="25">
        <f t="shared" ca="1" si="10"/>
        <v>115387.5</v>
      </c>
      <c r="Q41" s="25">
        <f t="shared" ca="1" si="10"/>
        <v>115787.5</v>
      </c>
      <c r="R41" s="25">
        <f t="shared" ca="1" si="10"/>
        <v>116187.5</v>
      </c>
      <c r="S41" s="25">
        <f t="shared" ca="1" si="10"/>
        <v>122625</v>
      </c>
      <c r="T41" s="25">
        <f t="shared" ca="1" si="10"/>
        <v>123025</v>
      </c>
      <c r="U41" s="25">
        <f t="shared" ca="1" si="10"/>
        <v>123425</v>
      </c>
      <c r="V41" s="25">
        <f t="shared" ca="1" si="10"/>
        <v>129862.49999999999</v>
      </c>
      <c r="W41" s="25">
        <f t="shared" ca="1" si="10"/>
        <v>130262.49999999999</v>
      </c>
      <c r="X41" s="25">
        <f t="shared" ca="1" si="10"/>
        <v>130662.49999999999</v>
      </c>
      <c r="Y41" s="25">
        <f t="shared" ca="1" si="10"/>
        <v>131062.49999999999</v>
      </c>
      <c r="Z41" s="25">
        <f t="shared" ca="1" si="10"/>
        <v>131462.5</v>
      </c>
      <c r="AA41" s="25">
        <f t="shared" ca="1" si="10"/>
        <v>131862.5</v>
      </c>
      <c r="AB41" s="25">
        <f t="shared" ca="1" si="10"/>
        <v>132262.5</v>
      </c>
    </row>
    <row r="43" spans="1:28" ht="17" thickBot="1" x14ac:dyDescent="0.25">
      <c r="A43" s="24" t="s">
        <v>84</v>
      </c>
      <c r="B43" s="24"/>
      <c r="C43" s="24"/>
      <c r="D43" s="24"/>
      <c r="E43" s="25">
        <f t="shared" ref="E43:AB43" ca="1" si="11">E25-E41</f>
        <v>84892.5</v>
      </c>
      <c r="F43" s="25">
        <f t="shared" ca="1" si="11"/>
        <v>86272.5</v>
      </c>
      <c r="G43" s="25">
        <f t="shared" ca="1" si="11"/>
        <v>81615</v>
      </c>
      <c r="H43" s="25">
        <f t="shared" ca="1" si="11"/>
        <v>82995</v>
      </c>
      <c r="I43" s="25">
        <f t="shared" ca="1" si="11"/>
        <v>84375</v>
      </c>
      <c r="J43" s="25">
        <f t="shared" ca="1" si="11"/>
        <v>85755</v>
      </c>
      <c r="K43" s="25">
        <f t="shared" ca="1" si="11"/>
        <v>87135</v>
      </c>
      <c r="L43" s="25">
        <f t="shared" ca="1" si="11"/>
        <v>88515</v>
      </c>
      <c r="M43" s="25">
        <f t="shared" ca="1" si="11"/>
        <v>79832.5</v>
      </c>
      <c r="N43" s="25">
        <f t="shared" ca="1" si="11"/>
        <v>81212.5</v>
      </c>
      <c r="O43" s="25">
        <f t="shared" ca="1" si="11"/>
        <v>82592.5</v>
      </c>
      <c r="P43" s="25">
        <f t="shared" ca="1" si="11"/>
        <v>83972.5</v>
      </c>
      <c r="Q43" s="25">
        <f t="shared" ca="1" si="11"/>
        <v>85352.5</v>
      </c>
      <c r="R43" s="25">
        <f t="shared" ca="1" si="11"/>
        <v>86732.5</v>
      </c>
      <c r="S43" s="25">
        <f t="shared" ca="1" si="11"/>
        <v>82075</v>
      </c>
      <c r="T43" s="25">
        <f t="shared" ca="1" si="11"/>
        <v>83455</v>
      </c>
      <c r="U43" s="25">
        <f t="shared" ca="1" si="11"/>
        <v>84835</v>
      </c>
      <c r="V43" s="25">
        <f t="shared" ca="1" si="11"/>
        <v>80177.500000000015</v>
      </c>
      <c r="W43" s="25">
        <f t="shared" ca="1" si="11"/>
        <v>81557.500000000015</v>
      </c>
      <c r="X43" s="25">
        <f t="shared" ca="1" si="11"/>
        <v>82937.500000000015</v>
      </c>
      <c r="Y43" s="25">
        <f t="shared" ca="1" si="11"/>
        <v>84317.500000000015</v>
      </c>
      <c r="Z43" s="25">
        <f t="shared" ca="1" si="11"/>
        <v>85697.5</v>
      </c>
      <c r="AA43" s="25">
        <f t="shared" ca="1" si="11"/>
        <v>87077.5</v>
      </c>
      <c r="AB43" s="25">
        <f t="shared" ca="1" si="11"/>
        <v>88457.5</v>
      </c>
    </row>
    <row r="44" spans="1:28" x14ac:dyDescent="0.2">
      <c r="A44" t="str">
        <f>A43&amp;" %"</f>
        <v>Operating Profit %</v>
      </c>
      <c r="E44" s="26">
        <f ca="1">E43/E$12</f>
        <v>0.21012995049504951</v>
      </c>
      <c r="F44" s="26">
        <f t="shared" ref="F44" ca="1" si="12">F43/F$12</f>
        <v>0.21145220588235294</v>
      </c>
      <c r="G44" s="26">
        <f t="shared" ref="G44" ca="1" si="13">G43/G$12</f>
        <v>0.19809466019417477</v>
      </c>
      <c r="H44" s="26">
        <f t="shared" ref="H44" ca="1" si="14">H43/H$12</f>
        <v>0.19950721153846154</v>
      </c>
      <c r="I44" s="26">
        <f t="shared" ref="I44" ca="1" si="15">I43/I$12</f>
        <v>0.20089285714285715</v>
      </c>
      <c r="J44" s="26">
        <f t="shared" ref="J44" ca="1" si="16">J43/J$12</f>
        <v>0.20225235849056603</v>
      </c>
      <c r="K44" s="26">
        <f t="shared" ref="K44" ca="1" si="17">K43/K$12</f>
        <v>0.20358644859813085</v>
      </c>
      <c r="L44" s="26">
        <f t="shared" ref="L44" ca="1" si="18">L43/L$12</f>
        <v>0.20489583333333333</v>
      </c>
      <c r="M44" s="26">
        <f t="shared" ref="M44" ca="1" si="19">M43/M$12</f>
        <v>0.18310206422018349</v>
      </c>
      <c r="N44" s="26">
        <f t="shared" ref="N44" ca="1" si="20">N43/N$12</f>
        <v>0.18457386363636363</v>
      </c>
      <c r="O44" s="26">
        <f t="shared" ref="O44" ca="1" si="21">O43/O$12</f>
        <v>0.18601914414414414</v>
      </c>
      <c r="P44" s="26">
        <f t="shared" ref="P44" ca="1" si="22">P43/P$12</f>
        <v>0.18743861607142856</v>
      </c>
      <c r="Q44" s="26">
        <f t="shared" ref="Q44" ca="1" si="23">Q43/Q$12</f>
        <v>0.1888329646017699</v>
      </c>
      <c r="R44" s="26">
        <f t="shared" ref="R44" ca="1" si="24">R43/R$12</f>
        <v>0.19020285087719299</v>
      </c>
      <c r="S44" s="26">
        <f t="shared" ref="S44" ca="1" si="25">S43/S$12</f>
        <v>0.17842391304347827</v>
      </c>
      <c r="T44" s="26">
        <f t="shared" ref="T44" ca="1" si="26">T43/T$12</f>
        <v>0.17985991379310345</v>
      </c>
      <c r="U44" s="26">
        <f t="shared" ref="U44" ca="1" si="27">U43/U$12</f>
        <v>0.18127136752136752</v>
      </c>
      <c r="V44" s="26">
        <f t="shared" ref="V44" ca="1" si="28">V43/V$12</f>
        <v>0.16986758474576275</v>
      </c>
      <c r="W44" s="26">
        <f t="shared" ref="W44" ca="1" si="29">W43/W$12</f>
        <v>0.17133928571428575</v>
      </c>
      <c r="X44" s="26">
        <f t="shared" ref="X44" ca="1" si="30">X43/X$12</f>
        <v>0.17278645833333336</v>
      </c>
      <c r="Y44" s="26">
        <f t="shared" ref="Y44" ca="1" si="31">Y43/Y$12</f>
        <v>0.17420971074380168</v>
      </c>
      <c r="Z44" s="26">
        <f t="shared" ref="Z44" ca="1" si="32">Z43/Z$12</f>
        <v>0.175609631147541</v>
      </c>
      <c r="AA44" s="26">
        <f t="shared" ref="AA44" ca="1" si="33">AA43/AA$12</f>
        <v>0.17698678861788619</v>
      </c>
      <c r="AB44" s="26">
        <f t="shared" ref="AB44" ca="1" si="34">AB43/AB$12</f>
        <v>0.17834173387096774</v>
      </c>
    </row>
    <row r="46" spans="1:28" s="5" customFormat="1" x14ac:dyDescent="0.2">
      <c r="A46" s="5" t="s">
        <v>88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</row>
    <row r="48" spans="1:28" ht="17" thickBot="1" x14ac:dyDescent="0.25">
      <c r="A48" s="24" t="s">
        <v>85</v>
      </c>
      <c r="B48" s="24"/>
      <c r="C48" s="24"/>
      <c r="D48" s="24"/>
      <c r="E48" s="25">
        <f ca="1">E43-E46</f>
        <v>84892.5</v>
      </c>
      <c r="F48" s="25">
        <f t="shared" ref="F48:AB48" ca="1" si="35">F43-F46</f>
        <v>86272.5</v>
      </c>
      <c r="G48" s="25">
        <f t="shared" ca="1" si="35"/>
        <v>81615</v>
      </c>
      <c r="H48" s="25">
        <f t="shared" ca="1" si="35"/>
        <v>82995</v>
      </c>
      <c r="I48" s="25">
        <f t="shared" ca="1" si="35"/>
        <v>84375</v>
      </c>
      <c r="J48" s="25">
        <f t="shared" ca="1" si="35"/>
        <v>85755</v>
      </c>
      <c r="K48" s="25">
        <f t="shared" ca="1" si="35"/>
        <v>87135</v>
      </c>
      <c r="L48" s="25">
        <f t="shared" ca="1" si="35"/>
        <v>88515</v>
      </c>
      <c r="M48" s="25">
        <f t="shared" ca="1" si="35"/>
        <v>79832.5</v>
      </c>
      <c r="N48" s="25">
        <f t="shared" ca="1" si="35"/>
        <v>81212.5</v>
      </c>
      <c r="O48" s="25">
        <f t="shared" ca="1" si="35"/>
        <v>82592.5</v>
      </c>
      <c r="P48" s="25">
        <f t="shared" ca="1" si="35"/>
        <v>83972.5</v>
      </c>
      <c r="Q48" s="25">
        <f t="shared" ca="1" si="35"/>
        <v>85352.5</v>
      </c>
      <c r="R48" s="25">
        <f t="shared" ca="1" si="35"/>
        <v>86732.5</v>
      </c>
      <c r="S48" s="25">
        <f t="shared" ca="1" si="35"/>
        <v>82075</v>
      </c>
      <c r="T48" s="25">
        <f t="shared" ca="1" si="35"/>
        <v>83455</v>
      </c>
      <c r="U48" s="25">
        <f t="shared" ca="1" si="35"/>
        <v>84835</v>
      </c>
      <c r="V48" s="25">
        <f t="shared" ca="1" si="35"/>
        <v>80177.500000000015</v>
      </c>
      <c r="W48" s="25">
        <f t="shared" ca="1" si="35"/>
        <v>81557.500000000015</v>
      </c>
      <c r="X48" s="25">
        <f t="shared" ca="1" si="35"/>
        <v>82937.500000000015</v>
      </c>
      <c r="Y48" s="25">
        <f t="shared" ca="1" si="35"/>
        <v>84317.500000000015</v>
      </c>
      <c r="Z48" s="25">
        <f t="shared" ca="1" si="35"/>
        <v>85697.5</v>
      </c>
      <c r="AA48" s="25">
        <f t="shared" ca="1" si="35"/>
        <v>87077.5</v>
      </c>
      <c r="AB48" s="25">
        <f t="shared" ca="1" si="35"/>
        <v>88457.5</v>
      </c>
    </row>
    <row r="49" spans="1:28" x14ac:dyDescent="0.2">
      <c r="A49" t="str">
        <f>A48&amp;" %"</f>
        <v>EBITDA %</v>
      </c>
      <c r="E49" s="26">
        <f ca="1">E48/E$12</f>
        <v>0.21012995049504951</v>
      </c>
      <c r="F49" s="26">
        <f t="shared" ref="F49" ca="1" si="36">F48/F$12</f>
        <v>0.21145220588235294</v>
      </c>
      <c r="G49" s="26">
        <f t="shared" ref="G49" ca="1" si="37">G48/G$12</f>
        <v>0.19809466019417477</v>
      </c>
      <c r="H49" s="26">
        <f t="shared" ref="H49" ca="1" si="38">H48/H$12</f>
        <v>0.19950721153846154</v>
      </c>
      <c r="I49" s="26">
        <f t="shared" ref="I49" ca="1" si="39">I48/I$12</f>
        <v>0.20089285714285715</v>
      </c>
      <c r="J49" s="26">
        <f t="shared" ref="J49" ca="1" si="40">J48/J$12</f>
        <v>0.20225235849056603</v>
      </c>
      <c r="K49" s="26">
        <f t="shared" ref="K49" ca="1" si="41">K48/K$12</f>
        <v>0.20358644859813085</v>
      </c>
      <c r="L49" s="26">
        <f t="shared" ref="L49" ca="1" si="42">L48/L$12</f>
        <v>0.20489583333333333</v>
      </c>
      <c r="M49" s="26">
        <f t="shared" ref="M49" ca="1" si="43">M48/M$12</f>
        <v>0.18310206422018349</v>
      </c>
      <c r="N49" s="26">
        <f t="shared" ref="N49" ca="1" si="44">N48/N$12</f>
        <v>0.18457386363636363</v>
      </c>
      <c r="O49" s="26">
        <f t="shared" ref="O49" ca="1" si="45">O48/O$12</f>
        <v>0.18601914414414414</v>
      </c>
      <c r="P49" s="26">
        <f t="shared" ref="P49" ca="1" si="46">P48/P$12</f>
        <v>0.18743861607142856</v>
      </c>
      <c r="Q49" s="26">
        <f t="shared" ref="Q49" ca="1" si="47">Q48/Q$12</f>
        <v>0.1888329646017699</v>
      </c>
      <c r="R49" s="26">
        <f t="shared" ref="R49" ca="1" si="48">R48/R$12</f>
        <v>0.19020285087719299</v>
      </c>
      <c r="S49" s="26">
        <f t="shared" ref="S49" ca="1" si="49">S48/S$12</f>
        <v>0.17842391304347827</v>
      </c>
      <c r="T49" s="26">
        <f t="shared" ref="T49" ca="1" si="50">T48/T$12</f>
        <v>0.17985991379310345</v>
      </c>
      <c r="U49" s="26">
        <f t="shared" ref="U49" ca="1" si="51">U48/U$12</f>
        <v>0.18127136752136752</v>
      </c>
      <c r="V49" s="26">
        <f t="shared" ref="V49" ca="1" si="52">V48/V$12</f>
        <v>0.16986758474576275</v>
      </c>
      <c r="W49" s="26">
        <f t="shared" ref="W49" ca="1" si="53">W48/W$12</f>
        <v>0.17133928571428575</v>
      </c>
      <c r="X49" s="26">
        <f t="shared" ref="X49" ca="1" si="54">X48/X$12</f>
        <v>0.17278645833333336</v>
      </c>
      <c r="Y49" s="26">
        <f t="shared" ref="Y49" ca="1" si="55">Y48/Y$12</f>
        <v>0.17420971074380168</v>
      </c>
      <c r="Z49" s="26">
        <f t="shared" ref="Z49" ca="1" si="56">Z48/Z$12</f>
        <v>0.175609631147541</v>
      </c>
      <c r="AA49" s="26">
        <f t="shared" ref="AA49" ca="1" si="57">AA48/AA$12</f>
        <v>0.17698678861788619</v>
      </c>
      <c r="AB49" s="26">
        <f t="shared" ref="AB49" ca="1" si="58">AB48/AB$12</f>
        <v>0.17834173387096774</v>
      </c>
    </row>
    <row r="51" spans="1:28" s="5" customFormat="1" x14ac:dyDescent="0.2">
      <c r="A51" s="5" t="s">
        <v>86</v>
      </c>
      <c r="E51" s="11">
        <f ca="1">SUMIF(Assumptions!C96:C103,"&lt;0")-SUMIF(Assumptions!E96:E103,"&lt;0")</f>
        <v>42500</v>
      </c>
      <c r="F51" s="11">
        <f ca="1">SUMIF(Assumptions!E96:E103,"&lt;0")-SUMIF(Assumptions!F96:F103,"&lt;0")</f>
        <v>2499.9999999999927</v>
      </c>
      <c r="G51" s="11">
        <f ca="1">SUMIF(Assumptions!F96:F103,"&lt;0")-SUMIF(Assumptions!G96:G103,"&lt;0")</f>
        <v>2500</v>
      </c>
      <c r="H51" s="11">
        <f ca="1">SUMIF(Assumptions!G96:G103,"&lt;0")-SUMIF(Assumptions!H96:H103,"&lt;0")</f>
        <v>2500</v>
      </c>
      <c r="I51" s="11">
        <f ca="1">SUMIF(Assumptions!H96:H103,"&lt;0")-SUMIF(Assumptions!I96:I103,"&lt;0")</f>
        <v>2499.9999999999927</v>
      </c>
      <c r="J51" s="11">
        <f ca="1">SUMIF(Assumptions!I96:I103,"&lt;0")-SUMIF(Assumptions!J96:J103,"&lt;0")</f>
        <v>2500</v>
      </c>
      <c r="K51" s="11">
        <f ca="1">SUMIF(Assumptions!J96:J103,"&lt;0")-SUMIF(Assumptions!K96:K103,"&lt;0")</f>
        <v>2500</v>
      </c>
      <c r="L51" s="11">
        <f ca="1">SUMIF(Assumptions!K96:K103,"&lt;0")-SUMIF(Assumptions!L96:L103,"&lt;0")</f>
        <v>2499.9999999999927</v>
      </c>
      <c r="M51" s="11">
        <f ca="1">SUMIF(Assumptions!L96:L103,"&lt;0")-SUMIF(Assumptions!M96:M103,"&lt;0")</f>
        <v>3833.3333333333358</v>
      </c>
      <c r="N51" s="11">
        <f ca="1">SUMIF(Assumptions!M96:M103,"&lt;0")-SUMIF(Assumptions!N96:N103,"&lt;0")</f>
        <v>3833.3333333333285</v>
      </c>
      <c r="O51" s="11">
        <f ca="1">SUMIF(Assumptions!N96:N103,"&lt;0")-SUMIF(Assumptions!O96:O103,"&lt;0")</f>
        <v>3833.3333333333285</v>
      </c>
      <c r="P51" s="11">
        <f ca="1">SUMIF(Assumptions!O96:O103,"&lt;0")-SUMIF(Assumptions!P96:P103,"&lt;0")</f>
        <v>3833.3333333333285</v>
      </c>
      <c r="Q51" s="11">
        <f ca="1">SUMIF(Assumptions!P96:P103,"&lt;0")-SUMIF(Assumptions!Q96:Q103,"&lt;0")</f>
        <v>3833.333333333343</v>
      </c>
      <c r="R51" s="11">
        <f ca="1">SUMIF(Assumptions!Q96:Q103,"&lt;0")-SUMIF(Assumptions!R96:R103,"&lt;0")</f>
        <v>3833.3333333333285</v>
      </c>
      <c r="S51" s="11">
        <f ca="1">SUMIF(Assumptions!R96:R103,"&lt;0")-SUMIF(Assumptions!S96:S103,"&lt;0")</f>
        <v>3833.3333333333285</v>
      </c>
      <c r="T51" s="11">
        <f ca="1">SUMIF(Assumptions!S96:S103,"&lt;0")-SUMIF(Assumptions!T96:T103,"&lt;0")</f>
        <v>3833.333333333343</v>
      </c>
      <c r="U51" s="11">
        <f ca="1">SUMIF(Assumptions!T96:T103,"&lt;0")-SUMIF(Assumptions!U96:U103,"&lt;0")</f>
        <v>3833.3333333333285</v>
      </c>
      <c r="V51" s="11">
        <f ca="1">SUMIF(Assumptions!U96:U103,"&lt;0")-SUMIF(Assumptions!V96:V103,"&lt;0")</f>
        <v>3833.3333333333285</v>
      </c>
      <c r="W51" s="11">
        <f ca="1">SUMIF(Assumptions!V96:V103,"&lt;0")-SUMIF(Assumptions!W96:W103,"&lt;0")</f>
        <v>3833.3333333333576</v>
      </c>
      <c r="X51" s="11">
        <f ca="1">SUMIF(Assumptions!W96:W103,"&lt;0")-SUMIF(Assumptions!X96:X103,"&lt;0")</f>
        <v>3833.3333333333285</v>
      </c>
      <c r="Y51" s="11">
        <f ca="1">SUMIF(Assumptions!X96:X103,"&lt;0")-SUMIF(Assumptions!Y96:Y103,"&lt;0")</f>
        <v>3833.3333333333285</v>
      </c>
      <c r="Z51" s="11">
        <f ca="1">SUMIF(Assumptions!Y96:Y103,"&lt;0")-SUMIF(Assumptions!Z96:Z103,"&lt;0")</f>
        <v>3833.3333333333576</v>
      </c>
      <c r="AA51" s="11">
        <f ca="1">SUMIF(Assumptions!Z96:Z103,"&lt;0")-SUMIF(Assumptions!AA96:AA103,"&lt;0")</f>
        <v>3833.3333333333285</v>
      </c>
      <c r="AB51" s="11">
        <f ca="1">SUMIF(Assumptions!AA96:AA103,"&lt;0")-SUMIF(Assumptions!AB96:AB103,"&lt;0")</f>
        <v>3833.3333333333285</v>
      </c>
    </row>
    <row r="53" spans="1:28" ht="17" thickBot="1" x14ac:dyDescent="0.25">
      <c r="A53" s="24" t="s">
        <v>87</v>
      </c>
      <c r="B53" s="24"/>
      <c r="C53" s="24"/>
      <c r="D53" s="24"/>
      <c r="E53" s="25">
        <f ca="1">E48-E51</f>
        <v>42392.5</v>
      </c>
      <c r="F53" s="25">
        <f t="shared" ref="F53:AB53" ca="1" si="59">F48-F51</f>
        <v>83772.5</v>
      </c>
      <c r="G53" s="25">
        <f t="shared" ca="1" si="59"/>
        <v>79115</v>
      </c>
      <c r="H53" s="25">
        <f t="shared" ca="1" si="59"/>
        <v>80495</v>
      </c>
      <c r="I53" s="25">
        <f t="shared" ca="1" si="59"/>
        <v>81875</v>
      </c>
      <c r="J53" s="25">
        <f t="shared" ca="1" si="59"/>
        <v>83255</v>
      </c>
      <c r="K53" s="25">
        <f t="shared" ca="1" si="59"/>
        <v>84635</v>
      </c>
      <c r="L53" s="25">
        <f t="shared" ca="1" si="59"/>
        <v>86015</v>
      </c>
      <c r="M53" s="25">
        <f t="shared" ca="1" si="59"/>
        <v>75999.166666666657</v>
      </c>
      <c r="N53" s="25">
        <f t="shared" ca="1" si="59"/>
        <v>77379.166666666672</v>
      </c>
      <c r="O53" s="25">
        <f t="shared" ca="1" si="59"/>
        <v>78759.166666666672</v>
      </c>
      <c r="P53" s="25">
        <f t="shared" ca="1" si="59"/>
        <v>80139.166666666672</v>
      </c>
      <c r="Q53" s="25">
        <f t="shared" ca="1" si="59"/>
        <v>81519.166666666657</v>
      </c>
      <c r="R53" s="25">
        <f t="shared" ca="1" si="59"/>
        <v>82899.166666666672</v>
      </c>
      <c r="S53" s="25">
        <f t="shared" ca="1" si="59"/>
        <v>78241.666666666672</v>
      </c>
      <c r="T53" s="25">
        <f t="shared" ca="1" si="59"/>
        <v>79621.666666666657</v>
      </c>
      <c r="U53" s="25">
        <f t="shared" ca="1" si="59"/>
        <v>81001.666666666672</v>
      </c>
      <c r="V53" s="25">
        <f t="shared" ca="1" si="59"/>
        <v>76344.166666666686</v>
      </c>
      <c r="W53" s="25">
        <f t="shared" ca="1" si="59"/>
        <v>77724.166666666657</v>
      </c>
      <c r="X53" s="25">
        <f t="shared" ca="1" si="59"/>
        <v>79104.166666666686</v>
      </c>
      <c r="Y53" s="25">
        <f t="shared" ca="1" si="59"/>
        <v>80484.166666666686</v>
      </c>
      <c r="Z53" s="25">
        <f t="shared" ca="1" si="59"/>
        <v>81864.166666666642</v>
      </c>
      <c r="AA53" s="25">
        <f t="shared" ca="1" si="59"/>
        <v>83244.166666666672</v>
      </c>
      <c r="AB53" s="25">
        <f t="shared" ca="1" si="59"/>
        <v>84624.166666666672</v>
      </c>
    </row>
    <row r="54" spans="1:28" x14ac:dyDescent="0.2">
      <c r="A54" t="str">
        <f>A53&amp;" %"</f>
        <v>EBIT %</v>
      </c>
      <c r="E54" s="26">
        <f ca="1">E53/E$12</f>
        <v>0.1049319306930693</v>
      </c>
      <c r="F54" s="26">
        <f t="shared" ref="F54" ca="1" si="60">F53/F$12</f>
        <v>0.20532475490196078</v>
      </c>
      <c r="G54" s="26">
        <f t="shared" ref="G54" ca="1" si="61">G53/G$12</f>
        <v>0.19202669902912622</v>
      </c>
      <c r="H54" s="26">
        <f t="shared" ref="H54" ca="1" si="62">H53/H$12</f>
        <v>0.19349759615384615</v>
      </c>
      <c r="I54" s="26">
        <f t="shared" ref="I54" ca="1" si="63">I53/I$12</f>
        <v>0.19494047619047619</v>
      </c>
      <c r="J54" s="26">
        <f t="shared" ref="J54" ca="1" si="64">J53/J$12</f>
        <v>0.1963561320754717</v>
      </c>
      <c r="K54" s="26">
        <f t="shared" ref="K54" ca="1" si="65">K53/K$12</f>
        <v>0.19774532710280374</v>
      </c>
      <c r="L54" s="26">
        <f t="shared" ref="L54" ca="1" si="66">L53/L$12</f>
        <v>0.1991087962962963</v>
      </c>
      <c r="M54" s="26">
        <f t="shared" ref="M54" ca="1" si="67">M53/M$12</f>
        <v>0.17431001529051984</v>
      </c>
      <c r="N54" s="26">
        <f t="shared" ref="N54" ca="1" si="68">N53/N$12</f>
        <v>0.17586174242424243</v>
      </c>
      <c r="O54" s="26">
        <f t="shared" ref="O54" ca="1" si="69">O53/O$12</f>
        <v>0.17738551051051052</v>
      </c>
      <c r="P54" s="26">
        <f t="shared" ref="P54" ca="1" si="70">P53/P$12</f>
        <v>0.17888206845238097</v>
      </c>
      <c r="Q54" s="26">
        <f t="shared" ref="Q54" ca="1" si="71">Q53/Q$12</f>
        <v>0.18035213864306782</v>
      </c>
      <c r="R54" s="26">
        <f t="shared" ref="R54" ca="1" si="72">R53/R$12</f>
        <v>0.18179641812865499</v>
      </c>
      <c r="S54" s="26">
        <f t="shared" ref="S54" ca="1" si="73">S53/S$12</f>
        <v>0.17009057971014493</v>
      </c>
      <c r="T54" s="26">
        <f t="shared" ref="T54" ca="1" si="74">T53/T$12</f>
        <v>0.17159841954022986</v>
      </c>
      <c r="U54" s="26">
        <f t="shared" ref="U54" ca="1" si="75">U53/U$12</f>
        <v>0.17308048433048434</v>
      </c>
      <c r="V54" s="26">
        <f t="shared" ref="V54" ca="1" si="76">V53/V$12</f>
        <v>0.16174611581920909</v>
      </c>
      <c r="W54" s="26">
        <f t="shared" ref="W54" ca="1" si="77">W53/W$12</f>
        <v>0.16328606442577029</v>
      </c>
      <c r="X54" s="26">
        <f t="shared" ref="X54" ca="1" si="78">X53/X$12</f>
        <v>0.16480034722222225</v>
      </c>
      <c r="Y54" s="26">
        <f t="shared" ref="Y54" ca="1" si="79">Y53/Y$12</f>
        <v>0.16628960055096423</v>
      </c>
      <c r="Z54" s="26">
        <f t="shared" ref="Z54" ca="1" si="80">Z53/Z$12</f>
        <v>0.16775443989071034</v>
      </c>
      <c r="AA54" s="26">
        <f t="shared" ref="AA54" ca="1" si="81">AA53/AA$12</f>
        <v>0.16919546070460706</v>
      </c>
      <c r="AB54" s="26">
        <f t="shared" ref="AB54" ca="1" si="82">AB53/AB$12</f>
        <v>0.17061323924731184</v>
      </c>
    </row>
    <row r="56" spans="1:28" s="5" customFormat="1" x14ac:dyDescent="0.2">
      <c r="A56" s="5" t="s">
        <v>89</v>
      </c>
      <c r="E56" s="11">
        <f ca="1">-SUMIF(Assumptions!E111:E125,"&lt;0")</f>
        <v>500</v>
      </c>
      <c r="F56" s="11">
        <f ca="1">-SUMIF(Assumptions!F111:F125,"&lt;0")</f>
        <v>482.19063862999093</v>
      </c>
      <c r="G56" s="11">
        <f ca="1">-SUMIF(Assumptions!G111:G125,"&lt;0")</f>
        <v>464.4554829323568</v>
      </c>
      <c r="H56" s="11">
        <f ca="1">-SUMIF(Assumptions!H111:H125,"&lt;0")</f>
        <v>446.79422371679624</v>
      </c>
      <c r="I56" s="11">
        <f ca="1">-SUMIF(Assumptions!I111:I125,"&lt;0")</f>
        <v>429.2065530813004</v>
      </c>
      <c r="J56" s="11">
        <f ca="1">-SUMIF(Assumptions!J111:J125,"&lt;0")</f>
        <v>411.69216440678588</v>
      </c>
      <c r="K56" s="11">
        <f ca="1">-SUMIF(Assumptions!K111:K125,"&lt;0")</f>
        <v>394.25075235174842</v>
      </c>
      <c r="L56" s="11">
        <f ca="1">-SUMIF(Assumptions!L111:L125,"&lt;0")</f>
        <v>376.88201284694043</v>
      </c>
      <c r="M56" s="11">
        <f ca="1">-SUMIF(Assumptions!M111:M125,"&lt;0")</f>
        <v>359.58564309006903</v>
      </c>
      <c r="N56" s="11">
        <f ca="1">-SUMIF(Assumptions!N111:N125,"&lt;0")</f>
        <v>342.36134154051797</v>
      </c>
      <c r="O56" s="11">
        <f ca="1">-SUMIF(Assumptions!O111:O125,"&lt;0")</f>
        <v>325.20880791409007</v>
      </c>
      <c r="P56" s="11">
        <f ca="1">-SUMIF(Assumptions!P111:P125,"&lt;0")</f>
        <v>308.12774317777223</v>
      </c>
      <c r="Q56" s="11">
        <f ca="1">-SUMIF(Assumptions!Q111:Q125,"&lt;0")</f>
        <v>291.11784954452241</v>
      </c>
      <c r="R56" s="11">
        <f ca="1">-SUMIF(Assumptions!R111:R125,"&lt;0")</f>
        <v>274.17883046807782</v>
      </c>
      <c r="S56" s="11">
        <f ca="1">-SUMIF(Assumptions!S111:S125,"&lt;0")</f>
        <v>257.31039063778502</v>
      </c>
      <c r="T56" s="11">
        <f ca="1">-SUMIF(Assumptions!T111:T125,"&lt;0")</f>
        <v>240.51223597345177</v>
      </c>
      <c r="U56" s="11">
        <f ca="1">-SUMIF(Assumptions!U111:U125,"&lt;0")</f>
        <v>223.78407362021994</v>
      </c>
      <c r="V56" s="11">
        <f ca="1">-SUMIF(Assumptions!V111:V125,"&lt;0")</f>
        <v>207.12561194345992</v>
      </c>
      <c r="W56" s="11">
        <f ca="1">-SUMIF(Assumptions!W111:W125,"&lt;0")</f>
        <v>190.53656052368638</v>
      </c>
      <c r="X56" s="11">
        <f ca="1">-SUMIF(Assumptions!X111:X125,"&lt;0")</f>
        <v>174.01663015149521</v>
      </c>
      <c r="Y56" s="11">
        <f ca="1">-SUMIF(Assumptions!Y111:Y125,"&lt;0")</f>
        <v>157.56553282252153</v>
      </c>
      <c r="Z56" s="11">
        <f ca="1">-SUMIF(Assumptions!Z111:Z125,"&lt;0")</f>
        <v>141.1829817324186</v>
      </c>
      <c r="AA56" s="11">
        <f ca="1">-SUMIF(Assumptions!AA111:AA125,"&lt;0")</f>
        <v>124.86869127185774</v>
      </c>
      <c r="AB56" s="11">
        <f ca="1">-SUMIF(Assumptions!AB111:AB125,"&lt;0")</f>
        <v>108.62237702154921</v>
      </c>
    </row>
    <row r="57" spans="1:28" s="16" customFormat="1" ht="17" customHeight="1" x14ac:dyDescent="0.2">
      <c r="A57" s="16" t="s">
        <v>92</v>
      </c>
      <c r="E57" s="34">
        <f ca="1">E53-E56</f>
        <v>41892.5</v>
      </c>
      <c r="F57" s="34">
        <f t="shared" ref="F57:AB57" ca="1" si="83">F53-F56</f>
        <v>83290.309361370004</v>
      </c>
      <c r="G57" s="34">
        <f t="shared" ca="1" si="83"/>
        <v>78650.544517067639</v>
      </c>
      <c r="H57" s="34">
        <f t="shared" ca="1" si="83"/>
        <v>80048.205776283197</v>
      </c>
      <c r="I57" s="34">
        <f t="shared" ca="1" si="83"/>
        <v>81445.793446918702</v>
      </c>
      <c r="J57" s="34">
        <f t="shared" ca="1" si="83"/>
        <v>82843.307835593208</v>
      </c>
      <c r="K57" s="34">
        <f t="shared" ca="1" si="83"/>
        <v>84240.749247648258</v>
      </c>
      <c r="L57" s="34">
        <f t="shared" ca="1" si="83"/>
        <v>85638.117987153062</v>
      </c>
      <c r="M57" s="34">
        <f t="shared" ca="1" si="83"/>
        <v>75639.581023576582</v>
      </c>
      <c r="N57" s="34">
        <f t="shared" ca="1" si="83"/>
        <v>77036.805325126159</v>
      </c>
      <c r="O57" s="34">
        <f t="shared" ca="1" si="83"/>
        <v>78433.957858752576</v>
      </c>
      <c r="P57" s="34">
        <f t="shared" ca="1" si="83"/>
        <v>79831.038923488901</v>
      </c>
      <c r="Q57" s="34">
        <f t="shared" ca="1" si="83"/>
        <v>81228.048817122137</v>
      </c>
      <c r="R57" s="34">
        <f t="shared" ca="1" si="83"/>
        <v>82624.98783619859</v>
      </c>
      <c r="S57" s="34">
        <f t="shared" ca="1" si="83"/>
        <v>77984.356276028891</v>
      </c>
      <c r="T57" s="34">
        <f t="shared" ca="1" si="83"/>
        <v>79381.154430693205</v>
      </c>
      <c r="U57" s="34">
        <f t="shared" ca="1" si="83"/>
        <v>80777.882593046452</v>
      </c>
      <c r="V57" s="34">
        <f t="shared" ca="1" si="83"/>
        <v>76137.041054723231</v>
      </c>
      <c r="W57" s="34">
        <f t="shared" ca="1" si="83"/>
        <v>77533.630106142969</v>
      </c>
      <c r="X57" s="34">
        <f t="shared" ca="1" si="83"/>
        <v>78930.150036515188</v>
      </c>
      <c r="Y57" s="34">
        <f t="shared" ca="1" si="83"/>
        <v>80326.60113384416</v>
      </c>
      <c r="Z57" s="34">
        <f t="shared" ca="1" si="83"/>
        <v>81722.983684934225</v>
      </c>
      <c r="AA57" s="34">
        <f t="shared" ca="1" si="83"/>
        <v>83119.297975394817</v>
      </c>
      <c r="AB57" s="34">
        <f t="shared" ca="1" si="83"/>
        <v>84515.544289645128</v>
      </c>
    </row>
    <row r="58" spans="1:28" s="5" customFormat="1" ht="17" customHeight="1" x14ac:dyDescent="0.2">
      <c r="A58" s="5" t="s">
        <v>91</v>
      </c>
      <c r="E58" s="11">
        <f ca="1">Assumptions!$D$83*E57</f>
        <v>10473.125</v>
      </c>
      <c r="F58" s="11">
        <f ca="1">Assumptions!$D$83*F57</f>
        <v>20822.577340342501</v>
      </c>
      <c r="G58" s="11">
        <f ca="1">Assumptions!$D$83*G57</f>
        <v>19662.63612926691</v>
      </c>
      <c r="H58" s="11">
        <f ca="1">Assumptions!$D$83*H57</f>
        <v>20012.051444070799</v>
      </c>
      <c r="I58" s="11">
        <f ca="1">Assumptions!$D$83*I57</f>
        <v>20361.448361729676</v>
      </c>
      <c r="J58" s="11">
        <f ca="1">Assumptions!$D$83*J57</f>
        <v>20710.826958898302</v>
      </c>
      <c r="K58" s="11">
        <f ca="1">Assumptions!$D$83*K57</f>
        <v>21060.187311912065</v>
      </c>
      <c r="L58" s="11">
        <f ca="1">Assumptions!$D$83*L57</f>
        <v>21409.529496788266</v>
      </c>
      <c r="M58" s="11">
        <f ca="1">Assumptions!$D$83*M57</f>
        <v>18909.895255894146</v>
      </c>
      <c r="N58" s="11">
        <f ca="1">Assumptions!$D$83*N57</f>
        <v>19259.20133128154</v>
      </c>
      <c r="O58" s="11">
        <f ca="1">Assumptions!$D$83*O57</f>
        <v>19608.489464688144</v>
      </c>
      <c r="P58" s="11">
        <f ca="1">Assumptions!$D$83*P57</f>
        <v>19957.759730872225</v>
      </c>
      <c r="Q58" s="11">
        <f ca="1">Assumptions!$D$83*Q57</f>
        <v>20307.012204280534</v>
      </c>
      <c r="R58" s="11">
        <f ca="1">Assumptions!$D$83*R57</f>
        <v>20656.246959049648</v>
      </c>
      <c r="S58" s="11">
        <f ca="1">Assumptions!$D$83*S57</f>
        <v>19496.089069007223</v>
      </c>
      <c r="T58" s="11">
        <f ca="1">Assumptions!$D$83*T57</f>
        <v>19845.288607673301</v>
      </c>
      <c r="U58" s="11">
        <f ca="1">Assumptions!$D$83*U57</f>
        <v>20194.470648261613</v>
      </c>
      <c r="V58" s="11">
        <f ca="1">Assumptions!$D$83*V57</f>
        <v>19034.260263680808</v>
      </c>
      <c r="W58" s="11">
        <f ca="1">Assumptions!$D$83*W57</f>
        <v>19383.407526535742</v>
      </c>
      <c r="X58" s="11">
        <f ca="1">Assumptions!$D$83*X57</f>
        <v>19732.537509128797</v>
      </c>
      <c r="Y58" s="11">
        <f ca="1">Assumptions!$D$83*Y57</f>
        <v>20081.65028346104</v>
      </c>
      <c r="Z58" s="11">
        <f ca="1">Assumptions!$D$83*Z57</f>
        <v>20430.745921233556</v>
      </c>
      <c r="AA58" s="11">
        <f ca="1">Assumptions!$D$83*AA57</f>
        <v>20779.824493848704</v>
      </c>
      <c r="AB58" s="11">
        <f ca="1">Assumptions!$D$83*AB57</f>
        <v>21128.886072411282</v>
      </c>
    </row>
    <row r="59" spans="1:28" s="5" customFormat="1" x14ac:dyDescent="0.2"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ht="17" thickBot="1" x14ac:dyDescent="0.25">
      <c r="A60" s="24" t="s">
        <v>90</v>
      </c>
      <c r="B60" s="24"/>
      <c r="C60" s="24"/>
      <c r="D60" s="24"/>
      <c r="E60" s="25">
        <f ca="1">E53-E56-E58</f>
        <v>31419.375</v>
      </c>
      <c r="F60" s="25">
        <f t="shared" ref="F60:AB60" ca="1" si="84">F53-F56-F58</f>
        <v>62467.732021027507</v>
      </c>
      <c r="G60" s="25">
        <f t="shared" ca="1" si="84"/>
        <v>58987.90838780073</v>
      </c>
      <c r="H60" s="25">
        <f t="shared" ca="1" si="84"/>
        <v>60036.154332212398</v>
      </c>
      <c r="I60" s="25">
        <f t="shared" ca="1" si="84"/>
        <v>61084.345085189023</v>
      </c>
      <c r="J60" s="25">
        <f t="shared" ca="1" si="84"/>
        <v>62132.480876694906</v>
      </c>
      <c r="K60" s="25">
        <f t="shared" ca="1" si="84"/>
        <v>63180.561935736194</v>
      </c>
      <c r="L60" s="25">
        <f t="shared" ca="1" si="84"/>
        <v>64228.588490364797</v>
      </c>
      <c r="M60" s="25">
        <f t="shared" ca="1" si="84"/>
        <v>56729.685767682437</v>
      </c>
      <c r="N60" s="25">
        <f t="shared" ca="1" si="84"/>
        <v>57777.603993844619</v>
      </c>
      <c r="O60" s="25">
        <f t="shared" ca="1" si="84"/>
        <v>58825.468394064432</v>
      </c>
      <c r="P60" s="25">
        <f t="shared" ca="1" si="84"/>
        <v>59873.279192616676</v>
      </c>
      <c r="Q60" s="25">
        <f t="shared" ca="1" si="84"/>
        <v>60921.036612841606</v>
      </c>
      <c r="R60" s="25">
        <f t="shared" ca="1" si="84"/>
        <v>61968.740877148943</v>
      </c>
      <c r="S60" s="25">
        <f t="shared" ca="1" si="84"/>
        <v>58488.267207021665</v>
      </c>
      <c r="T60" s="25">
        <f t="shared" ca="1" si="84"/>
        <v>59535.865823019907</v>
      </c>
      <c r="U60" s="25">
        <f t="shared" ca="1" si="84"/>
        <v>60583.411944784835</v>
      </c>
      <c r="V60" s="25">
        <f t="shared" ca="1" si="84"/>
        <v>57102.780791042424</v>
      </c>
      <c r="W60" s="25">
        <f t="shared" ca="1" si="84"/>
        <v>58150.222579607231</v>
      </c>
      <c r="X60" s="25">
        <f t="shared" ca="1" si="84"/>
        <v>59197.612527386387</v>
      </c>
      <c r="Y60" s="25">
        <f t="shared" ca="1" si="84"/>
        <v>60244.950850383117</v>
      </c>
      <c r="Z60" s="25">
        <f t="shared" ca="1" si="84"/>
        <v>61292.237763700672</v>
      </c>
      <c r="AA60" s="25">
        <f t="shared" ca="1" si="84"/>
        <v>62339.473481546112</v>
      </c>
      <c r="AB60" s="25">
        <f t="shared" ca="1" si="84"/>
        <v>63386.658217233846</v>
      </c>
    </row>
    <row r="61" spans="1:28" x14ac:dyDescent="0.2">
      <c r="A61" t="str">
        <f>A60&amp;" %"</f>
        <v>Net Profit %</v>
      </c>
      <c r="E61" s="26">
        <f ca="1">E60/E$12</f>
        <v>7.7770730198019805E-2</v>
      </c>
      <c r="F61" s="26">
        <f t="shared" ref="F61" ca="1" si="85">F60/F$12</f>
        <v>0.15310718632604781</v>
      </c>
      <c r="G61" s="26">
        <f t="shared" ref="G61" ca="1" si="86">G60/G$12</f>
        <v>0.14317453492184642</v>
      </c>
      <c r="H61" s="26">
        <f t="shared" ref="H61" ca="1" si="87">H60/H$12</f>
        <v>0.14431767868320289</v>
      </c>
      <c r="I61" s="26">
        <f t="shared" ref="I61" ca="1" si="88">I60/I$12</f>
        <v>0.14543891686949767</v>
      </c>
      <c r="J61" s="26">
        <f t="shared" ref="J61" ca="1" si="89">J60/J$12</f>
        <v>0.14653886999220497</v>
      </c>
      <c r="K61" s="26">
        <f t="shared" ref="K61" ca="1" si="90">K60/K$12</f>
        <v>0.14761813536386961</v>
      </c>
      <c r="L61" s="26">
        <f t="shared" ref="L61" ca="1" si="91">L60/L$12</f>
        <v>0.14867728817214074</v>
      </c>
      <c r="M61" s="26">
        <f t="shared" ref="M61" ca="1" si="92">M60/M$12</f>
        <v>0.13011395818275789</v>
      </c>
      <c r="N61" s="26">
        <f t="shared" ref="N61" ca="1" si="93">N60/N$12</f>
        <v>0.13131273634964685</v>
      </c>
      <c r="O61" s="26">
        <f t="shared" ref="O61" ca="1" si="94">O60/O$12</f>
        <v>0.13248979368032529</v>
      </c>
      <c r="P61" s="26">
        <f t="shared" ref="P61" ca="1" si="95">P60/P$12</f>
        <v>0.13364571248351936</v>
      </c>
      <c r="Q61" s="26">
        <f t="shared" ref="Q61" ca="1" si="96">Q60/Q$12</f>
        <v>0.13478105445318939</v>
      </c>
      <c r="R61" s="26">
        <f t="shared" ref="R61" ca="1" si="97">R60/R$12</f>
        <v>0.13589636157269505</v>
      </c>
      <c r="S61" s="26">
        <f t="shared" ref="S61" ca="1" si="98">S60/S$12</f>
        <v>0.12714840697178623</v>
      </c>
      <c r="T61" s="26">
        <f t="shared" ref="T61" ca="1" si="99">T60/T$12</f>
        <v>0.12831005565306014</v>
      </c>
      <c r="U61" s="26">
        <f t="shared" ref="U61" ca="1" si="100">U60/U$12</f>
        <v>0.12945173492475393</v>
      </c>
      <c r="V61" s="26">
        <f t="shared" ref="V61" ca="1" si="101">V60/V$12</f>
        <v>0.12098046777763226</v>
      </c>
      <c r="W61" s="26">
        <f t="shared" ref="W61" ca="1" si="102">W60/W$12</f>
        <v>0.12216433315043536</v>
      </c>
      <c r="X61" s="26">
        <f t="shared" ref="X61" ca="1" si="103">X60/X$12</f>
        <v>0.12332835943205497</v>
      </c>
      <c r="Y61" s="26">
        <f t="shared" ref="Y61" ca="1" si="104">Y60/Y$12</f>
        <v>0.12447303894707255</v>
      </c>
      <c r="Z61" s="26">
        <f t="shared" ref="Z61" ca="1" si="105">Z60/Z$12</f>
        <v>0.1255988478764358</v>
      </c>
      <c r="AA61" s="26">
        <f t="shared" ref="AA61" ca="1" si="106">AA60/AA$12</f>
        <v>0.1267062469137116</v>
      </c>
      <c r="AB61" s="26">
        <f t="shared" ref="AB61" ca="1" si="107">AB60/AB$12</f>
        <v>0.12779568188958437</v>
      </c>
    </row>
    <row r="63" spans="1:28" ht="31" customHeight="1" x14ac:dyDescent="0.25">
      <c r="A63" s="23" t="s">
        <v>93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x14ac:dyDescent="0.2">
      <c r="A64" s="5" t="s">
        <v>50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28" x14ac:dyDescent="0.2">
      <c r="A65" t="s">
        <v>94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28" x14ac:dyDescent="0.2">
      <c r="A66" t="s">
        <v>52</v>
      </c>
      <c r="D66" s="22">
        <f>Assumptions!D89</f>
        <v>100000</v>
      </c>
      <c r="E66" s="22">
        <f ca="1">E107</f>
        <v>68319.29493786447</v>
      </c>
      <c r="F66" s="22">
        <f t="shared" ref="F66:AB66" ca="1" si="108">F107</f>
        <v>127883.92292479312</v>
      </c>
      <c r="G66" s="22">
        <f t="shared" ca="1" si="108"/>
        <v>190023.96243419265</v>
      </c>
      <c r="H66" s="22">
        <f t="shared" ca="1" si="108"/>
        <v>247192.40914721935</v>
      </c>
      <c r="I66" s="22">
        <f t="shared" ca="1" si="108"/>
        <v>305426.63428385823</v>
      </c>
      <c r="J66" s="22">
        <f t="shared" ca="1" si="108"/>
        <v>364726.50960067753</v>
      </c>
      <c r="K66" s="22">
        <f t="shared" ca="1" si="108"/>
        <v>425091.90738859313</v>
      </c>
      <c r="L66" s="22">
        <f t="shared" ca="1" si="108"/>
        <v>486522.70047064219</v>
      </c>
      <c r="M66" s="22">
        <f t="shared" ca="1" si="108"/>
        <v>471867.72053309903</v>
      </c>
      <c r="N66" s="22">
        <f t="shared" ca="1" si="108"/>
        <v>528215.38312326756</v>
      </c>
      <c r="O66" s="22">
        <f t="shared" ca="1" si="108"/>
        <v>585628.06264728238</v>
      </c>
      <c r="P66" s="22">
        <f t="shared" ca="1" si="108"/>
        <v>644105.63403458579</v>
      </c>
      <c r="Q66" s="22">
        <f t="shared" ca="1" si="108"/>
        <v>703647.97273574735</v>
      </c>
      <c r="R66" s="22">
        <f t="shared" ca="1" si="108"/>
        <v>764254.95472029271</v>
      </c>
      <c r="S66" s="22">
        <f t="shared" ca="1" si="108"/>
        <v>827435.8314745411</v>
      </c>
      <c r="T66" s="22">
        <f t="shared" ca="1" si="108"/>
        <v>885643.60499945201</v>
      </c>
      <c r="U66" s="22">
        <f t="shared" ca="1" si="108"/>
        <v>944915.65280848113</v>
      </c>
      <c r="V66" s="22">
        <f t="shared" ca="1" si="108"/>
        <v>1006761.2279254445</v>
      </c>
      <c r="W66" s="22">
        <f t="shared" ca="1" si="108"/>
        <v>1063633.3338823926</v>
      </c>
      <c r="X66" s="22">
        <f t="shared" ca="1" si="108"/>
        <v>1121569.3497174918</v>
      </c>
      <c r="Y66" s="22">
        <f t="shared" ca="1" si="108"/>
        <v>1180569.1549729169</v>
      </c>
      <c r="Z66" s="22">
        <f t="shared" ca="1" si="108"/>
        <v>1240632.6296927498</v>
      </c>
      <c r="AA66" s="22">
        <f t="shared" ca="1" si="108"/>
        <v>1301759.6544208885</v>
      </c>
      <c r="AB66" s="22">
        <f t="shared" ca="1" si="108"/>
        <v>1363950.1101989653</v>
      </c>
    </row>
    <row r="67" spans="1:28" x14ac:dyDescent="0.2">
      <c r="A67" t="s">
        <v>95</v>
      </c>
      <c r="D67" s="22">
        <f>Assumptions!D91</f>
        <v>100000</v>
      </c>
      <c r="E67" s="22">
        <f>Assumptions!E91</f>
        <v>94266.666666666672</v>
      </c>
      <c r="F67" s="22">
        <f>Assumptions!F91</f>
        <v>95200</v>
      </c>
      <c r="G67" s="22">
        <f>Assumptions!G91</f>
        <v>96133.333333333328</v>
      </c>
      <c r="H67" s="22">
        <f>Assumptions!H91</f>
        <v>97066.666666666672</v>
      </c>
      <c r="I67" s="22">
        <f>Assumptions!I91</f>
        <v>98000</v>
      </c>
      <c r="J67" s="22">
        <f>Assumptions!J91</f>
        <v>98933.333333333328</v>
      </c>
      <c r="K67" s="22">
        <f>Assumptions!K91</f>
        <v>99866.666666666672</v>
      </c>
      <c r="L67" s="22">
        <f>Assumptions!L91</f>
        <v>100800</v>
      </c>
      <c r="M67" s="22">
        <f>Assumptions!M91</f>
        <v>101733.33333333333</v>
      </c>
      <c r="N67" s="22">
        <f>Assumptions!N91</f>
        <v>102666.66666666667</v>
      </c>
      <c r="O67" s="22">
        <f>Assumptions!O91</f>
        <v>103600</v>
      </c>
      <c r="P67" s="22">
        <f>Assumptions!P91</f>
        <v>104533.33333333333</v>
      </c>
      <c r="Q67" s="22">
        <f>Assumptions!Q91</f>
        <v>105466.66666666667</v>
      </c>
      <c r="R67" s="22">
        <f>Assumptions!R91</f>
        <v>106400</v>
      </c>
      <c r="S67" s="22">
        <f>Assumptions!S91</f>
        <v>107333.33333333333</v>
      </c>
      <c r="T67" s="22">
        <f>Assumptions!T91</f>
        <v>108266.66666666667</v>
      </c>
      <c r="U67" s="22">
        <f>Assumptions!U91</f>
        <v>109200</v>
      </c>
      <c r="V67" s="22">
        <f>Assumptions!V91</f>
        <v>110133.33333333333</v>
      </c>
      <c r="W67" s="22">
        <f>Assumptions!W91</f>
        <v>111066.66666666667</v>
      </c>
      <c r="X67" s="22">
        <f>Assumptions!X91</f>
        <v>112000</v>
      </c>
      <c r="Y67" s="22">
        <f>Assumptions!Y91</f>
        <v>112933.33333333333</v>
      </c>
      <c r="Z67" s="22">
        <f>Assumptions!Z91</f>
        <v>113866.66666666667</v>
      </c>
      <c r="AA67" s="22">
        <f>Assumptions!AA91</f>
        <v>114800</v>
      </c>
      <c r="AB67" s="22">
        <f>Assumptions!AB91</f>
        <v>115733.33333333333</v>
      </c>
    </row>
    <row r="68" spans="1:28" x14ac:dyDescent="0.2">
      <c r="A68" s="31" t="s">
        <v>51</v>
      </c>
      <c r="B68" s="31"/>
      <c r="C68" s="31"/>
      <c r="D68" s="32">
        <f>Assumptions!D93</f>
        <v>100000</v>
      </c>
      <c r="E68" s="32">
        <f>Assumptions!E93</f>
        <v>114466.66666666667</v>
      </c>
      <c r="F68" s="32">
        <f>Assumptions!F93</f>
        <v>115600</v>
      </c>
      <c r="G68" s="32">
        <f>Assumptions!G93</f>
        <v>116733.33333333333</v>
      </c>
      <c r="H68" s="32">
        <f>Assumptions!H93</f>
        <v>117866.66666666667</v>
      </c>
      <c r="I68" s="32">
        <f>Assumptions!I93</f>
        <v>119000</v>
      </c>
      <c r="J68" s="32">
        <f>Assumptions!J93</f>
        <v>120133.33333333333</v>
      </c>
      <c r="K68" s="32">
        <f>Assumptions!K93</f>
        <v>121266.66666666667</v>
      </c>
      <c r="L68" s="32">
        <f>Assumptions!L93</f>
        <v>122400</v>
      </c>
      <c r="M68" s="32">
        <f>Assumptions!M93</f>
        <v>123533.33333333333</v>
      </c>
      <c r="N68" s="32">
        <f>Assumptions!N93</f>
        <v>124666.66666666667</v>
      </c>
      <c r="O68" s="32">
        <f>Assumptions!O93</f>
        <v>125800</v>
      </c>
      <c r="P68" s="32">
        <f>Assumptions!P93</f>
        <v>126933.33333333333</v>
      </c>
      <c r="Q68" s="32">
        <f>Assumptions!Q93</f>
        <v>128066.66666666667</v>
      </c>
      <c r="R68" s="32">
        <f>Assumptions!R93</f>
        <v>129200</v>
      </c>
      <c r="S68" s="32">
        <f>Assumptions!S93</f>
        <v>130333.33333333333</v>
      </c>
      <c r="T68" s="32">
        <f>Assumptions!T93</f>
        <v>131466.66666666666</v>
      </c>
      <c r="U68" s="32">
        <f>Assumptions!U93</f>
        <v>132600</v>
      </c>
      <c r="V68" s="32">
        <f>Assumptions!V93</f>
        <v>133733.33333333334</v>
      </c>
      <c r="W68" s="32">
        <f>Assumptions!W93</f>
        <v>134866.66666666666</v>
      </c>
      <c r="X68" s="32">
        <f>Assumptions!X93</f>
        <v>136000</v>
      </c>
      <c r="Y68" s="32">
        <f>Assumptions!Y93</f>
        <v>137133.33333333334</v>
      </c>
      <c r="Z68" s="32">
        <f>Assumptions!Z93</f>
        <v>138266.66666666666</v>
      </c>
      <c r="AA68" s="32">
        <f>Assumptions!AA93</f>
        <v>139400</v>
      </c>
      <c r="AB68" s="32">
        <f>Assumptions!AB93</f>
        <v>140533.33333333334</v>
      </c>
    </row>
    <row r="69" spans="1:28" s="27" customFormat="1" x14ac:dyDescent="0.2">
      <c r="A69" s="27" t="s">
        <v>96</v>
      </c>
      <c r="D69" s="38">
        <f>SUM(D66:D68)</f>
        <v>300000</v>
      </c>
      <c r="E69" s="38">
        <f t="shared" ref="E69:AB69" ca="1" si="109">SUM(E66:E68)</f>
        <v>277052.62827119784</v>
      </c>
      <c r="F69" s="38">
        <f t="shared" ca="1" si="109"/>
        <v>338683.92292479309</v>
      </c>
      <c r="G69" s="38">
        <f t="shared" ca="1" si="109"/>
        <v>402890.62910085928</v>
      </c>
      <c r="H69" s="38">
        <f t="shared" ca="1" si="109"/>
        <v>462125.7424805527</v>
      </c>
      <c r="I69" s="38">
        <f t="shared" ca="1" si="109"/>
        <v>522426.63428385823</v>
      </c>
      <c r="J69" s="38">
        <f t="shared" ca="1" si="109"/>
        <v>583793.17626734416</v>
      </c>
      <c r="K69" s="38">
        <f t="shared" ca="1" si="109"/>
        <v>646225.24072192644</v>
      </c>
      <c r="L69" s="38">
        <f t="shared" ca="1" si="109"/>
        <v>709722.70047064219</v>
      </c>
      <c r="M69" s="38">
        <f t="shared" ca="1" si="109"/>
        <v>697134.38719976577</v>
      </c>
      <c r="N69" s="38">
        <f t="shared" ca="1" si="109"/>
        <v>755548.71645660081</v>
      </c>
      <c r="O69" s="38">
        <f t="shared" ca="1" si="109"/>
        <v>815028.06264728238</v>
      </c>
      <c r="P69" s="38">
        <f t="shared" ca="1" si="109"/>
        <v>875572.30070125253</v>
      </c>
      <c r="Q69" s="38">
        <f t="shared" ca="1" si="109"/>
        <v>937181.3060690806</v>
      </c>
      <c r="R69" s="38">
        <f t="shared" ca="1" si="109"/>
        <v>999854.95472029271</v>
      </c>
      <c r="S69" s="38">
        <f t="shared" ca="1" si="109"/>
        <v>1065102.4981412077</v>
      </c>
      <c r="T69" s="38">
        <f t="shared" ca="1" si="109"/>
        <v>1125376.9383327854</v>
      </c>
      <c r="U69" s="38">
        <f t="shared" ca="1" si="109"/>
        <v>1186715.6528084811</v>
      </c>
      <c r="V69" s="38">
        <f t="shared" ca="1" si="109"/>
        <v>1250627.894592111</v>
      </c>
      <c r="W69" s="38">
        <f t="shared" ca="1" si="109"/>
        <v>1309566.6672157261</v>
      </c>
      <c r="X69" s="38">
        <f t="shared" ca="1" si="109"/>
        <v>1369569.3497174918</v>
      </c>
      <c r="Y69" s="38">
        <f t="shared" ca="1" si="109"/>
        <v>1430635.8216395834</v>
      </c>
      <c r="Z69" s="38">
        <f t="shared" ca="1" si="109"/>
        <v>1492765.9630260833</v>
      </c>
      <c r="AA69" s="38">
        <f t="shared" ca="1" si="109"/>
        <v>1555959.6544208885</v>
      </c>
      <c r="AB69" s="38">
        <f t="shared" ca="1" si="109"/>
        <v>1620216.7768656318</v>
      </c>
    </row>
    <row r="70" spans="1:28" s="36" customFormat="1" x14ac:dyDescent="0.2"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</row>
    <row r="71" spans="1:28" s="36" customFormat="1" x14ac:dyDescent="0.2">
      <c r="A71" s="36" t="s">
        <v>56</v>
      </c>
      <c r="D71" s="37">
        <f>SUMIF(Assumptions!D96:D103,"&gt;0")</f>
        <v>100000</v>
      </c>
      <c r="E71" s="37">
        <f ca="1">SUMIF(Assumptions!E96:E103,"&gt;0")</f>
        <v>200000</v>
      </c>
      <c r="F71" s="37">
        <f ca="1">SUMIF(Assumptions!F96:F103,"&gt;0")</f>
        <v>200000</v>
      </c>
      <c r="G71" s="37">
        <f ca="1">SUMIF(Assumptions!G96:G103,"&gt;0")</f>
        <v>200000</v>
      </c>
      <c r="H71" s="37">
        <f ca="1">SUMIF(Assumptions!H96:H103,"&gt;0")</f>
        <v>200000</v>
      </c>
      <c r="I71" s="37">
        <f ca="1">SUMIF(Assumptions!I96:I103,"&gt;0")</f>
        <v>200000</v>
      </c>
      <c r="J71" s="37">
        <f ca="1">SUMIF(Assumptions!J96:J103,"&gt;0")</f>
        <v>200000</v>
      </c>
      <c r="K71" s="37">
        <f ca="1">SUMIF(Assumptions!K96:K103,"&gt;0")</f>
        <v>200000</v>
      </c>
      <c r="L71" s="37">
        <f ca="1">SUMIF(Assumptions!L96:L103,"&gt;0")</f>
        <v>200000</v>
      </c>
      <c r="M71" s="37">
        <f ca="1">SUMIF(Assumptions!M96:M103,"&gt;0")</f>
        <v>280000</v>
      </c>
      <c r="N71" s="37">
        <f ca="1">SUMIF(Assumptions!N96:N103,"&gt;0")</f>
        <v>280000</v>
      </c>
      <c r="O71" s="37">
        <f ca="1">SUMIF(Assumptions!O96:O103,"&gt;0")</f>
        <v>280000</v>
      </c>
      <c r="P71" s="37">
        <f ca="1">SUMIF(Assumptions!P96:P103,"&gt;0")</f>
        <v>280000</v>
      </c>
      <c r="Q71" s="37">
        <f ca="1">SUMIF(Assumptions!Q96:Q103,"&gt;0")</f>
        <v>280000</v>
      </c>
      <c r="R71" s="37">
        <f ca="1">SUMIF(Assumptions!R96:R103,"&gt;0")</f>
        <v>280000</v>
      </c>
      <c r="S71" s="37">
        <f ca="1">SUMIF(Assumptions!S96:S103,"&gt;0")</f>
        <v>280000</v>
      </c>
      <c r="T71" s="37">
        <f ca="1">SUMIF(Assumptions!T96:T103,"&gt;0")</f>
        <v>280000</v>
      </c>
      <c r="U71" s="37">
        <f ca="1">SUMIF(Assumptions!U96:U103,"&gt;0")</f>
        <v>280000</v>
      </c>
      <c r="V71" s="37">
        <f ca="1">SUMIF(Assumptions!V96:V103,"&gt;0")</f>
        <v>280000</v>
      </c>
      <c r="W71" s="37">
        <f ca="1">SUMIF(Assumptions!W96:W103,"&gt;0")</f>
        <v>280000</v>
      </c>
      <c r="X71" s="37">
        <f ca="1">SUMIF(Assumptions!X96:X103,"&gt;0")</f>
        <v>280000</v>
      </c>
      <c r="Y71" s="37">
        <f ca="1">SUMIF(Assumptions!Y96:Y103,"&gt;0")</f>
        <v>280000</v>
      </c>
      <c r="Z71" s="37">
        <f ca="1">SUMIF(Assumptions!Z96:Z103,"&gt;0")</f>
        <v>280000</v>
      </c>
      <c r="AA71" s="37">
        <f ca="1">SUMIF(Assumptions!AA96:AA103,"&gt;0")</f>
        <v>280000</v>
      </c>
      <c r="AB71" s="37">
        <f ca="1">SUMIF(Assumptions!AB96:AB103,"&gt;0")</f>
        <v>280000</v>
      </c>
    </row>
    <row r="72" spans="1:28" s="36" customFormat="1" ht="17" thickBot="1" x14ac:dyDescent="0.25">
      <c r="A72" s="29" t="s">
        <v>97</v>
      </c>
      <c r="B72" s="29"/>
      <c r="C72" s="29"/>
      <c r="D72" s="30">
        <f>SUMIF(Assumptions!D96:D103,"&lt;0")</f>
        <v>-40000</v>
      </c>
      <c r="E72" s="30">
        <f ca="1">SUMIF(Assumptions!E96:E103,"&lt;0")</f>
        <v>-42500</v>
      </c>
      <c r="F72" s="30">
        <f ca="1">SUMIF(Assumptions!F96:F103,"&lt;0")</f>
        <v>-44999.999999999993</v>
      </c>
      <c r="G72" s="30">
        <f ca="1">SUMIF(Assumptions!G96:G103,"&lt;0")</f>
        <v>-47499.999999999993</v>
      </c>
      <c r="H72" s="30">
        <f ca="1">SUMIF(Assumptions!H96:H103,"&lt;0")</f>
        <v>-49999.999999999993</v>
      </c>
      <c r="I72" s="30">
        <f ca="1">SUMIF(Assumptions!I96:I103,"&lt;0")</f>
        <v>-52499.999999999985</v>
      </c>
      <c r="J72" s="30">
        <f ca="1">SUMIF(Assumptions!J96:J103,"&lt;0")</f>
        <v>-54999.999999999985</v>
      </c>
      <c r="K72" s="30">
        <f ca="1">SUMIF(Assumptions!K96:K103,"&lt;0")</f>
        <v>-57499.999999999985</v>
      </c>
      <c r="L72" s="30">
        <f ca="1">SUMIF(Assumptions!L96:L103,"&lt;0")</f>
        <v>-59999.999999999978</v>
      </c>
      <c r="M72" s="30">
        <f ca="1">SUMIF(Assumptions!M96:M103,"&lt;0")</f>
        <v>-63833.333333333314</v>
      </c>
      <c r="N72" s="30">
        <f ca="1">SUMIF(Assumptions!N96:N103,"&lt;0")</f>
        <v>-67666.666666666642</v>
      </c>
      <c r="O72" s="30">
        <f ca="1">SUMIF(Assumptions!O96:O103,"&lt;0")</f>
        <v>-71499.999999999971</v>
      </c>
      <c r="P72" s="30">
        <f ca="1">SUMIF(Assumptions!P96:P103,"&lt;0")</f>
        <v>-75333.333333333299</v>
      </c>
      <c r="Q72" s="30">
        <f ca="1">SUMIF(Assumptions!Q96:Q103,"&lt;0")</f>
        <v>-79166.666666666642</v>
      </c>
      <c r="R72" s="30">
        <f ca="1">SUMIF(Assumptions!R96:R103,"&lt;0")</f>
        <v>-82999.999999999971</v>
      </c>
      <c r="S72" s="30">
        <f ca="1">SUMIF(Assumptions!S96:S103,"&lt;0")</f>
        <v>-86833.333333333299</v>
      </c>
      <c r="T72" s="30">
        <f ca="1">SUMIF(Assumptions!T96:T103,"&lt;0")</f>
        <v>-90666.666666666642</v>
      </c>
      <c r="U72" s="30">
        <f ca="1">SUMIF(Assumptions!U96:U103,"&lt;0")</f>
        <v>-94499.999999999971</v>
      </c>
      <c r="V72" s="30">
        <f ca="1">SUMIF(Assumptions!V96:V103,"&lt;0")</f>
        <v>-98333.333333333299</v>
      </c>
      <c r="W72" s="30">
        <f ca="1">SUMIF(Assumptions!W96:W103,"&lt;0")</f>
        <v>-102166.66666666666</v>
      </c>
      <c r="X72" s="30">
        <f ca="1">SUMIF(Assumptions!X96:X103,"&lt;0")</f>
        <v>-105999.99999999999</v>
      </c>
      <c r="Y72" s="30">
        <f ca="1">SUMIF(Assumptions!Y96:Y103,"&lt;0")</f>
        <v>-109833.33333333331</v>
      </c>
      <c r="Z72" s="30">
        <f ca="1">SUMIF(Assumptions!Z96:Z103,"&lt;0")</f>
        <v>-113666.66666666667</v>
      </c>
      <c r="AA72" s="30">
        <f ca="1">SUMIF(Assumptions!AA96:AA103,"&lt;0")</f>
        <v>-117500</v>
      </c>
      <c r="AB72" s="30">
        <f ca="1">SUMIF(Assumptions!AB96:AB103,"&lt;0")</f>
        <v>-121333.33333333333</v>
      </c>
    </row>
    <row r="73" spans="1:28" s="36" customFormat="1" x14ac:dyDescent="0.2">
      <c r="A73" s="27" t="s">
        <v>98</v>
      </c>
      <c r="B73" s="27"/>
      <c r="C73" s="27"/>
      <c r="D73" s="38">
        <f>SUM(D69:D72)</f>
        <v>360000</v>
      </c>
      <c r="E73" s="38">
        <f t="shared" ref="E73:AB73" ca="1" si="110">SUM(E69:E72)</f>
        <v>434552.62827119784</v>
      </c>
      <c r="F73" s="38">
        <f t="shared" ca="1" si="110"/>
        <v>493683.92292479309</v>
      </c>
      <c r="G73" s="38">
        <f t="shared" ca="1" si="110"/>
        <v>555390.62910085928</v>
      </c>
      <c r="H73" s="38">
        <f t="shared" ca="1" si="110"/>
        <v>612125.74248055276</v>
      </c>
      <c r="I73" s="38">
        <f t="shared" ca="1" si="110"/>
        <v>669926.63428385823</v>
      </c>
      <c r="J73" s="38">
        <f t="shared" ca="1" si="110"/>
        <v>728793.17626734416</v>
      </c>
      <c r="K73" s="38">
        <f t="shared" ca="1" si="110"/>
        <v>788725.24072192644</v>
      </c>
      <c r="L73" s="38">
        <f t="shared" ca="1" si="110"/>
        <v>849722.70047064219</v>
      </c>
      <c r="M73" s="38">
        <f t="shared" ca="1" si="110"/>
        <v>913301.05386643251</v>
      </c>
      <c r="N73" s="38">
        <f t="shared" ca="1" si="110"/>
        <v>967882.04978993419</v>
      </c>
      <c r="O73" s="38">
        <f t="shared" ca="1" si="110"/>
        <v>1023528.0626472824</v>
      </c>
      <c r="P73" s="38">
        <f t="shared" ca="1" si="110"/>
        <v>1080238.9673679194</v>
      </c>
      <c r="Q73" s="38">
        <f t="shared" ca="1" si="110"/>
        <v>1138014.639402414</v>
      </c>
      <c r="R73" s="38">
        <f t="shared" ca="1" si="110"/>
        <v>1196854.9547202927</v>
      </c>
      <c r="S73" s="38">
        <f t="shared" ca="1" si="110"/>
        <v>1258269.1648078745</v>
      </c>
      <c r="T73" s="38">
        <f t="shared" ca="1" si="110"/>
        <v>1314710.2716661186</v>
      </c>
      <c r="U73" s="38">
        <f t="shared" ca="1" si="110"/>
        <v>1372215.6528084811</v>
      </c>
      <c r="V73" s="38">
        <f t="shared" ca="1" si="110"/>
        <v>1432294.5612587777</v>
      </c>
      <c r="W73" s="38">
        <f t="shared" ca="1" si="110"/>
        <v>1487400.0005490594</v>
      </c>
      <c r="X73" s="38">
        <f t="shared" ca="1" si="110"/>
        <v>1543569.3497174918</v>
      </c>
      <c r="Y73" s="38">
        <f t="shared" ca="1" si="110"/>
        <v>1600802.4883062502</v>
      </c>
      <c r="Z73" s="38">
        <f t="shared" ca="1" si="110"/>
        <v>1659099.2963594166</v>
      </c>
      <c r="AA73" s="38">
        <f t="shared" ca="1" si="110"/>
        <v>1718459.6544208885</v>
      </c>
      <c r="AB73" s="38">
        <f t="shared" ca="1" si="110"/>
        <v>1778883.4435322986</v>
      </c>
    </row>
    <row r="74" spans="1:28" s="36" customFormat="1" x14ac:dyDescent="0.2"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</row>
    <row r="75" spans="1:28" s="36" customFormat="1" x14ac:dyDescent="0.2">
      <c r="A75" s="27" t="s">
        <v>63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</row>
    <row r="76" spans="1:28" s="36" customFormat="1" x14ac:dyDescent="0.2">
      <c r="A76" s="36" t="s">
        <v>99</v>
      </c>
      <c r="D76" s="37">
        <f>Assumptions!D107</f>
        <v>100000</v>
      </c>
      <c r="E76" s="37">
        <f ca="1">Assumptions!E107</f>
        <v>147407.5</v>
      </c>
      <c r="F76" s="37">
        <f ca="1">Assumptions!F107</f>
        <v>148327.5</v>
      </c>
      <c r="G76" s="37">
        <f ca="1">Assumptions!G107</f>
        <v>155285</v>
      </c>
      <c r="H76" s="37">
        <f ca="1">Assumptions!H107</f>
        <v>156205</v>
      </c>
      <c r="I76" s="37">
        <f ca="1">Assumptions!I107</f>
        <v>157125</v>
      </c>
      <c r="J76" s="37">
        <f ca="1">Assumptions!J107</f>
        <v>158045</v>
      </c>
      <c r="K76" s="37">
        <f ca="1">Assumptions!K107</f>
        <v>158965</v>
      </c>
      <c r="L76" s="37">
        <f ca="1">Assumptions!L107</f>
        <v>159885</v>
      </c>
      <c r="M76" s="37">
        <f ca="1">Assumptions!M107</f>
        <v>170867.5</v>
      </c>
      <c r="N76" s="37">
        <f ca="1">Assumptions!N107</f>
        <v>171787.5</v>
      </c>
      <c r="O76" s="37">
        <f ca="1">Assumptions!O107</f>
        <v>172707.5</v>
      </c>
      <c r="P76" s="37">
        <f ca="1">Assumptions!P107</f>
        <v>173627.5</v>
      </c>
      <c r="Q76" s="37">
        <f ca="1">Assumptions!Q107</f>
        <v>174547.5</v>
      </c>
      <c r="R76" s="37">
        <f ca="1">Assumptions!R107</f>
        <v>175467.5</v>
      </c>
      <c r="S76" s="37">
        <f ca="1">Assumptions!S107</f>
        <v>182425</v>
      </c>
      <c r="T76" s="37">
        <f ca="1">Assumptions!T107</f>
        <v>183345</v>
      </c>
      <c r="U76" s="37">
        <f ca="1">Assumptions!U107</f>
        <v>184265</v>
      </c>
      <c r="V76" s="37">
        <f ca="1">Assumptions!V107</f>
        <v>191222.5</v>
      </c>
      <c r="W76" s="37">
        <f ca="1">Assumptions!W107</f>
        <v>192142.5</v>
      </c>
      <c r="X76" s="37">
        <f ca="1">Assumptions!X107</f>
        <v>193062.5</v>
      </c>
      <c r="Y76" s="37">
        <f ca="1">Assumptions!Y107</f>
        <v>193982.5</v>
      </c>
      <c r="Z76" s="37">
        <f ca="1">Assumptions!Z107</f>
        <v>194902.5</v>
      </c>
      <c r="AA76" s="37">
        <f ca="1">Assumptions!AA107</f>
        <v>195822.5</v>
      </c>
      <c r="AB76" s="37">
        <f ca="1">Assumptions!AB107</f>
        <v>196742.5</v>
      </c>
    </row>
    <row r="77" spans="1:28" s="36" customFormat="1" ht="17" thickBot="1" x14ac:dyDescent="0.25">
      <c r="A77" s="29" t="s">
        <v>65</v>
      </c>
      <c r="B77" s="29"/>
      <c r="C77" s="29"/>
      <c r="D77" s="30">
        <f>SUM(Assumptions!D113,Assumptions!D117,Assumptions!D121,Assumptions!D125)</f>
        <v>120000</v>
      </c>
      <c r="E77" s="30">
        <f ca="1">SUM(Assumptions!E113,Assumptions!E117,Assumptions!E121,Assumptions!E125)</f>
        <v>115725.75327119781</v>
      </c>
      <c r="F77" s="30">
        <f ca="1">SUM(Assumptions!F113,Assumptions!F117,Assumptions!F121,Assumptions!F125)</f>
        <v>111469.31590376563</v>
      </c>
      <c r="G77" s="30">
        <f ca="1">SUM(Assumptions!G113,Assumptions!G117,Assumptions!G121,Assumptions!G125)</f>
        <v>107230.61369203108</v>
      </c>
      <c r="H77" s="30">
        <f ca="1">SUM(Assumptions!H113,Assumptions!H117,Assumptions!H121,Assumptions!H125)</f>
        <v>103009.57273951209</v>
      </c>
      <c r="I77" s="30">
        <f ca="1">SUM(Assumptions!I113,Assumptions!I117,Assumptions!I121,Assumptions!I125)</f>
        <v>98806.119457628607</v>
      </c>
      <c r="J77" s="30">
        <f ca="1">SUM(Assumptions!J113,Assumptions!J117,Assumptions!J121,Assumptions!J125)</f>
        <v>94620.180564419628</v>
      </c>
      <c r="K77" s="30">
        <f ca="1">SUM(Assumptions!K113,Assumptions!K117,Assumptions!K121,Assumptions!K125)</f>
        <v>90451.6830832657</v>
      </c>
      <c r="L77" s="30">
        <f ca="1">SUM(Assumptions!L113,Assumptions!L117,Assumptions!L121,Assumptions!L125)</f>
        <v>86300.554341616575</v>
      </c>
      <c r="M77" s="30">
        <f ca="1">SUM(Assumptions!M113,Assumptions!M117,Assumptions!M121,Assumptions!M125)</f>
        <v>82166.721969724313</v>
      </c>
      <c r="N77" s="30">
        <f ca="1">SUM(Assumptions!N113,Assumptions!N117,Assumptions!N121,Assumptions!N125)</f>
        <v>78050.113899381613</v>
      </c>
      <c r="O77" s="30">
        <f ca="1">SUM(Assumptions!O113,Assumptions!O117,Assumptions!O121,Assumptions!O125)</f>
        <v>73950.65836266533</v>
      </c>
      <c r="P77" s="30">
        <f ca="1">SUM(Assumptions!P113,Assumptions!P117,Assumptions!P121,Assumptions!P125)</f>
        <v>69868.283890685372</v>
      </c>
      <c r="Q77" s="30">
        <f ca="1">SUM(Assumptions!Q113,Assumptions!Q117,Assumptions!Q121,Assumptions!Q125)</f>
        <v>65802.919312338665</v>
      </c>
      <c r="R77" s="30">
        <f ca="1">SUM(Assumptions!R113,Assumptions!R117,Assumptions!R121,Assumptions!R125)</f>
        <v>61754.493753068396</v>
      </c>
      <c r="S77" s="30">
        <f ca="1">SUM(Assumptions!S113,Assumptions!S117,Assumptions!S121,Assumptions!S125)</f>
        <v>57722.936633628422</v>
      </c>
      <c r="T77" s="30">
        <f ca="1">SUM(Assumptions!T113,Assumptions!T117,Assumptions!T121,Assumptions!T125)</f>
        <v>53708.177668852783</v>
      </c>
      <c r="U77" s="30">
        <f ca="1">SUM(Assumptions!U113,Assumptions!U117,Assumptions!U121,Assumptions!U125)</f>
        <v>49710.146866430376</v>
      </c>
      <c r="V77" s="30">
        <f ca="1">SUM(Assumptions!V113,Assumptions!V117,Assumptions!V121,Assumptions!V125)</f>
        <v>45728.774525684727</v>
      </c>
      <c r="W77" s="30">
        <f ca="1">SUM(Assumptions!W113,Assumptions!W117,Assumptions!W121,Assumptions!W125)</f>
        <v>41763.991236358852</v>
      </c>
      <c r="X77" s="30">
        <f ca="1">SUM(Assumptions!X113,Assumptions!X117,Assumptions!X121,Assumptions!X125)</f>
        <v>37815.727877405167</v>
      </c>
      <c r="Y77" s="30">
        <f ca="1">SUM(Assumptions!Y113,Assumptions!Y117,Assumptions!Y121,Assumptions!Y125)</f>
        <v>33883.915615780461</v>
      </c>
      <c r="Z77" s="30">
        <f ca="1">SUM(Assumptions!Z113,Assumptions!Z117,Assumptions!Z121,Assumptions!Z125)</f>
        <v>29968.485905245856</v>
      </c>
      <c r="AA77" s="30">
        <f ca="1">SUM(Assumptions!AA113,Assumptions!AA117,Assumptions!AA121,Assumptions!AA125)</f>
        <v>26069.37048517181</v>
      </c>
      <c r="AB77" s="30">
        <f ca="1">SUM(Assumptions!AB113,Assumptions!AB117,Assumptions!AB121,Assumptions!AB125)</f>
        <v>22186.501379348076</v>
      </c>
    </row>
    <row r="78" spans="1:28" s="36" customFormat="1" x14ac:dyDescent="0.2">
      <c r="A78" s="27" t="s">
        <v>100</v>
      </c>
      <c r="B78" s="27"/>
      <c r="C78" s="27"/>
      <c r="D78" s="38">
        <f>SUM(D76:D77)</f>
        <v>220000</v>
      </c>
      <c r="E78" s="38">
        <f t="shared" ref="E78:AB78" ca="1" si="111">SUM(E76:E77)</f>
        <v>263133.25327119778</v>
      </c>
      <c r="F78" s="38">
        <f t="shared" ca="1" si="111"/>
        <v>259796.81590376562</v>
      </c>
      <c r="G78" s="38">
        <f t="shared" ca="1" si="111"/>
        <v>262515.61369203107</v>
      </c>
      <c r="H78" s="38">
        <f t="shared" ca="1" si="111"/>
        <v>259214.57273951208</v>
      </c>
      <c r="I78" s="38">
        <f t="shared" ca="1" si="111"/>
        <v>255931.11945762861</v>
      </c>
      <c r="J78" s="38">
        <f t="shared" ca="1" si="111"/>
        <v>252665.18056441963</v>
      </c>
      <c r="K78" s="38">
        <f t="shared" ca="1" si="111"/>
        <v>249416.6830832657</v>
      </c>
      <c r="L78" s="38">
        <f t="shared" ca="1" si="111"/>
        <v>246185.55434161657</v>
      </c>
      <c r="M78" s="38">
        <f t="shared" ca="1" si="111"/>
        <v>253034.22196972431</v>
      </c>
      <c r="N78" s="38">
        <f t="shared" ca="1" si="111"/>
        <v>249837.6138993816</v>
      </c>
      <c r="O78" s="38">
        <f t="shared" ca="1" si="111"/>
        <v>246658.15836266533</v>
      </c>
      <c r="P78" s="38">
        <f t="shared" ca="1" si="111"/>
        <v>243495.78389068536</v>
      </c>
      <c r="Q78" s="38">
        <f t="shared" ca="1" si="111"/>
        <v>240350.41931233866</v>
      </c>
      <c r="R78" s="38">
        <f t="shared" ca="1" si="111"/>
        <v>237221.99375306838</v>
      </c>
      <c r="S78" s="38">
        <f t="shared" ca="1" si="111"/>
        <v>240147.93663362841</v>
      </c>
      <c r="T78" s="38">
        <f t="shared" ca="1" si="111"/>
        <v>237053.17766885279</v>
      </c>
      <c r="U78" s="38">
        <f t="shared" ca="1" si="111"/>
        <v>233975.14686643038</v>
      </c>
      <c r="V78" s="38">
        <f t="shared" ca="1" si="111"/>
        <v>236951.27452568471</v>
      </c>
      <c r="W78" s="38">
        <f t="shared" ca="1" si="111"/>
        <v>233906.49123635885</v>
      </c>
      <c r="X78" s="38">
        <f t="shared" ca="1" si="111"/>
        <v>230878.22787740518</v>
      </c>
      <c r="Y78" s="38">
        <f t="shared" ca="1" si="111"/>
        <v>227866.41561578045</v>
      </c>
      <c r="Z78" s="38">
        <f t="shared" ca="1" si="111"/>
        <v>224870.98590524585</v>
      </c>
      <c r="AA78" s="38">
        <f t="shared" ca="1" si="111"/>
        <v>221891.87048517182</v>
      </c>
      <c r="AB78" s="38">
        <f t="shared" ca="1" si="111"/>
        <v>218929.00137934808</v>
      </c>
    </row>
    <row r="79" spans="1:28" s="36" customFormat="1" x14ac:dyDescent="0.2"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</row>
    <row r="80" spans="1:28" s="36" customFormat="1" x14ac:dyDescent="0.2">
      <c r="A80" s="27" t="s">
        <v>101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</row>
    <row r="81" spans="1:28" s="36" customFormat="1" x14ac:dyDescent="0.2">
      <c r="A81" s="36" t="s">
        <v>102</v>
      </c>
      <c r="D81" s="37">
        <f>Assumptions!D134</f>
        <v>50000</v>
      </c>
      <c r="E81" s="37">
        <f ca="1">Assumptions!E134</f>
        <v>50000</v>
      </c>
      <c r="F81" s="37">
        <f ca="1">Assumptions!F134</f>
        <v>50000</v>
      </c>
      <c r="G81" s="37">
        <f ca="1">Assumptions!G134</f>
        <v>50000</v>
      </c>
      <c r="H81" s="37">
        <f ca="1">Assumptions!H134</f>
        <v>50000</v>
      </c>
      <c r="I81" s="37">
        <f ca="1">Assumptions!I134</f>
        <v>50000</v>
      </c>
      <c r="J81" s="37">
        <f ca="1">Assumptions!J134</f>
        <v>50000</v>
      </c>
      <c r="K81" s="37">
        <f ca="1">Assumptions!K134</f>
        <v>50000</v>
      </c>
      <c r="L81" s="37">
        <f ca="1">Assumptions!L134</f>
        <v>50000</v>
      </c>
      <c r="M81" s="37">
        <f ca="1">Assumptions!M134</f>
        <v>50000</v>
      </c>
      <c r="N81" s="37">
        <f ca="1">Assumptions!N134</f>
        <v>50000</v>
      </c>
      <c r="O81" s="37">
        <f ca="1">Assumptions!O134</f>
        <v>50000</v>
      </c>
      <c r="P81" s="37">
        <f ca="1">Assumptions!P134</f>
        <v>50000</v>
      </c>
      <c r="Q81" s="37">
        <f ca="1">Assumptions!Q134</f>
        <v>50000</v>
      </c>
      <c r="R81" s="37">
        <f ca="1">Assumptions!R134</f>
        <v>50000</v>
      </c>
      <c r="S81" s="37">
        <f ca="1">Assumptions!S134</f>
        <v>50000</v>
      </c>
      <c r="T81" s="37">
        <f ca="1">Assumptions!T134</f>
        <v>50000</v>
      </c>
      <c r="U81" s="37">
        <f ca="1">Assumptions!U134</f>
        <v>50000</v>
      </c>
      <c r="V81" s="37">
        <f ca="1">Assumptions!V134</f>
        <v>50000</v>
      </c>
      <c r="W81" s="37">
        <f ca="1">Assumptions!W134</f>
        <v>50000</v>
      </c>
      <c r="X81" s="37">
        <f ca="1">Assumptions!X134</f>
        <v>50000</v>
      </c>
      <c r="Y81" s="37">
        <f ca="1">Assumptions!Y134</f>
        <v>50000</v>
      </c>
      <c r="Z81" s="37">
        <f ca="1">Assumptions!Z134</f>
        <v>50000</v>
      </c>
      <c r="AA81" s="37">
        <f ca="1">Assumptions!AA134</f>
        <v>50000</v>
      </c>
      <c r="AB81" s="37">
        <f ca="1">Assumptions!AB134</f>
        <v>50000</v>
      </c>
    </row>
    <row r="82" spans="1:28" s="36" customFormat="1" ht="17" thickBot="1" x14ac:dyDescent="0.25">
      <c r="A82" s="29" t="s">
        <v>103</v>
      </c>
      <c r="B82" s="29"/>
      <c r="C82" s="29"/>
      <c r="D82" s="44">
        <v>90000</v>
      </c>
      <c r="E82" s="30">
        <f ca="1">D82+E60</f>
        <v>121419.375</v>
      </c>
      <c r="F82" s="30">
        <f t="shared" ref="F82:AB82" ca="1" si="112">E82+F60</f>
        <v>183887.10702102751</v>
      </c>
      <c r="G82" s="30">
        <f t="shared" ca="1" si="112"/>
        <v>242875.01540882824</v>
      </c>
      <c r="H82" s="30">
        <f t="shared" ca="1" si="112"/>
        <v>302911.16974104062</v>
      </c>
      <c r="I82" s="30">
        <f t="shared" ca="1" si="112"/>
        <v>363995.51482622966</v>
      </c>
      <c r="J82" s="30">
        <f t="shared" ca="1" si="112"/>
        <v>426127.99570292456</v>
      </c>
      <c r="K82" s="30">
        <f t="shared" ca="1" si="112"/>
        <v>489308.55763866077</v>
      </c>
      <c r="L82" s="30">
        <f t="shared" ca="1" si="112"/>
        <v>553537.14612902561</v>
      </c>
      <c r="M82" s="30">
        <f t="shared" ca="1" si="112"/>
        <v>610266.831896708</v>
      </c>
      <c r="N82" s="30">
        <f t="shared" ca="1" si="112"/>
        <v>668044.43589055259</v>
      </c>
      <c r="O82" s="30">
        <f t="shared" ca="1" si="112"/>
        <v>726869.90428461705</v>
      </c>
      <c r="P82" s="30">
        <f t="shared" ca="1" si="112"/>
        <v>786743.18347723375</v>
      </c>
      <c r="Q82" s="30">
        <f t="shared" ca="1" si="112"/>
        <v>847664.2200900754</v>
      </c>
      <c r="R82" s="30">
        <f t="shared" ca="1" si="112"/>
        <v>909632.96096722432</v>
      </c>
      <c r="S82" s="30">
        <f t="shared" ca="1" si="112"/>
        <v>968121.22817424603</v>
      </c>
      <c r="T82" s="30">
        <f t="shared" ca="1" si="112"/>
        <v>1027657.0939972659</v>
      </c>
      <c r="U82" s="30">
        <f t="shared" ca="1" si="112"/>
        <v>1088240.5059420508</v>
      </c>
      <c r="V82" s="30">
        <f t="shared" ca="1" si="112"/>
        <v>1145343.2867330932</v>
      </c>
      <c r="W82" s="30">
        <f t="shared" ca="1" si="112"/>
        <v>1203493.5093127005</v>
      </c>
      <c r="X82" s="30">
        <f t="shared" ca="1" si="112"/>
        <v>1262691.1218400868</v>
      </c>
      <c r="Y82" s="30">
        <f t="shared" ca="1" si="112"/>
        <v>1322936.0726904699</v>
      </c>
      <c r="Z82" s="30">
        <f t="shared" ca="1" si="112"/>
        <v>1384228.3104541707</v>
      </c>
      <c r="AA82" s="30">
        <f t="shared" ca="1" si="112"/>
        <v>1446567.7839357168</v>
      </c>
      <c r="AB82" s="30">
        <f t="shared" ca="1" si="112"/>
        <v>1509954.4421529507</v>
      </c>
    </row>
    <row r="83" spans="1:28" s="36" customFormat="1" x14ac:dyDescent="0.2">
      <c r="A83" s="27" t="s">
        <v>104</v>
      </c>
      <c r="B83" s="27"/>
      <c r="C83" s="27"/>
      <c r="D83" s="38">
        <f>SUM(D81:D82)</f>
        <v>140000</v>
      </c>
      <c r="E83" s="38">
        <f t="shared" ref="E83:AB83" ca="1" si="113">SUM(E81:E82)</f>
        <v>171419.375</v>
      </c>
      <c r="F83" s="38">
        <f t="shared" ca="1" si="113"/>
        <v>233887.10702102751</v>
      </c>
      <c r="G83" s="38">
        <f t="shared" ca="1" si="113"/>
        <v>292875.01540882827</v>
      </c>
      <c r="H83" s="38">
        <f t="shared" ca="1" si="113"/>
        <v>352911.16974104062</v>
      </c>
      <c r="I83" s="38">
        <f t="shared" ca="1" si="113"/>
        <v>413995.51482622966</v>
      </c>
      <c r="J83" s="38">
        <f t="shared" ca="1" si="113"/>
        <v>476127.99570292456</v>
      </c>
      <c r="K83" s="38">
        <f t="shared" ca="1" si="113"/>
        <v>539308.55763866077</v>
      </c>
      <c r="L83" s="38">
        <f t="shared" ca="1" si="113"/>
        <v>603537.14612902561</v>
      </c>
      <c r="M83" s="38">
        <f t="shared" ca="1" si="113"/>
        <v>660266.831896708</v>
      </c>
      <c r="N83" s="38">
        <f t="shared" ca="1" si="113"/>
        <v>718044.43589055259</v>
      </c>
      <c r="O83" s="38">
        <f t="shared" ca="1" si="113"/>
        <v>776869.90428461705</v>
      </c>
      <c r="P83" s="38">
        <f t="shared" ca="1" si="113"/>
        <v>836743.18347723375</v>
      </c>
      <c r="Q83" s="38">
        <f t="shared" ca="1" si="113"/>
        <v>897664.2200900754</v>
      </c>
      <c r="R83" s="38">
        <f t="shared" ca="1" si="113"/>
        <v>959632.96096722432</v>
      </c>
      <c r="S83" s="38">
        <f t="shared" ca="1" si="113"/>
        <v>1018121.228174246</v>
      </c>
      <c r="T83" s="38">
        <f t="shared" ca="1" si="113"/>
        <v>1077657.0939972659</v>
      </c>
      <c r="U83" s="38">
        <f t="shared" ca="1" si="113"/>
        <v>1138240.5059420508</v>
      </c>
      <c r="V83" s="38">
        <f t="shared" ca="1" si="113"/>
        <v>1195343.2867330932</v>
      </c>
      <c r="W83" s="38">
        <f t="shared" ca="1" si="113"/>
        <v>1253493.5093127005</v>
      </c>
      <c r="X83" s="38">
        <f t="shared" ca="1" si="113"/>
        <v>1312691.1218400868</v>
      </c>
      <c r="Y83" s="38">
        <f t="shared" ca="1" si="113"/>
        <v>1372936.0726904699</v>
      </c>
      <c r="Z83" s="38">
        <f t="shared" ca="1" si="113"/>
        <v>1434228.3104541707</v>
      </c>
      <c r="AA83" s="38">
        <f t="shared" ca="1" si="113"/>
        <v>1496567.7839357168</v>
      </c>
      <c r="AB83" s="38">
        <f t="shared" ca="1" si="113"/>
        <v>1559954.4421529507</v>
      </c>
    </row>
    <row r="84" spans="1:28" s="45" customFormat="1" x14ac:dyDescent="0.2">
      <c r="A84" s="45" t="s">
        <v>123</v>
      </c>
      <c r="D84" s="47">
        <f>D73-D78-D83</f>
        <v>0</v>
      </c>
      <c r="E84" s="47">
        <f t="shared" ref="E84:AB84" ca="1" si="114">E73-E78-E83</f>
        <v>0</v>
      </c>
      <c r="F84" s="47">
        <f t="shared" ca="1" si="114"/>
        <v>0</v>
      </c>
      <c r="G84" s="47">
        <f t="shared" ca="1" si="114"/>
        <v>0</v>
      </c>
      <c r="H84" s="47">
        <f t="shared" ca="1" si="114"/>
        <v>0</v>
      </c>
      <c r="I84" s="47">
        <f t="shared" ca="1" si="114"/>
        <v>0</v>
      </c>
      <c r="J84" s="47">
        <f t="shared" ca="1" si="114"/>
        <v>0</v>
      </c>
      <c r="K84" s="47">
        <f t="shared" ca="1" si="114"/>
        <v>0</v>
      </c>
      <c r="L84" s="47">
        <f t="shared" ca="1" si="114"/>
        <v>0</v>
      </c>
      <c r="M84" s="47">
        <f t="shared" ca="1" si="114"/>
        <v>0</v>
      </c>
      <c r="N84" s="47">
        <f t="shared" ca="1" si="114"/>
        <v>0</v>
      </c>
      <c r="O84" s="47">
        <f t="shared" ca="1" si="114"/>
        <v>0</v>
      </c>
      <c r="P84" s="47">
        <f t="shared" ca="1" si="114"/>
        <v>0</v>
      </c>
      <c r="Q84" s="47">
        <f t="shared" ca="1" si="114"/>
        <v>0</v>
      </c>
      <c r="R84" s="47">
        <f t="shared" ca="1" si="114"/>
        <v>0</v>
      </c>
      <c r="S84" s="47">
        <f t="shared" ca="1" si="114"/>
        <v>0</v>
      </c>
      <c r="T84" s="47">
        <f t="shared" ca="1" si="114"/>
        <v>0</v>
      </c>
      <c r="U84" s="47">
        <f t="shared" ca="1" si="114"/>
        <v>0</v>
      </c>
      <c r="V84" s="47">
        <f t="shared" ca="1" si="114"/>
        <v>0</v>
      </c>
      <c r="W84" s="47">
        <f t="shared" ca="1" si="114"/>
        <v>0</v>
      </c>
      <c r="X84" s="47">
        <f t="shared" ca="1" si="114"/>
        <v>0</v>
      </c>
      <c r="Y84" s="47">
        <f t="shared" ca="1" si="114"/>
        <v>0</v>
      </c>
      <c r="Z84" s="47">
        <f t="shared" ca="1" si="114"/>
        <v>0</v>
      </c>
      <c r="AA84" s="47">
        <f t="shared" ca="1" si="114"/>
        <v>0</v>
      </c>
      <c r="AB84" s="47">
        <f t="shared" ca="1" si="114"/>
        <v>0</v>
      </c>
    </row>
    <row r="85" spans="1:28" s="36" customFormat="1" ht="31" customHeight="1" x14ac:dyDescent="0.25">
      <c r="A85" s="39" t="s">
        <v>105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</row>
    <row r="86" spans="1:28" s="36" customFormat="1" x14ac:dyDescent="0.2">
      <c r="A86" s="27" t="s">
        <v>106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</row>
    <row r="87" spans="1:28" s="36" customFormat="1" x14ac:dyDescent="0.2">
      <c r="A87" s="36" t="s">
        <v>107</v>
      </c>
      <c r="D87" s="37"/>
      <c r="E87" s="37">
        <f ca="1">E82-D82</f>
        <v>31419.375</v>
      </c>
      <c r="F87" s="37">
        <f t="shared" ref="F87:AB87" ca="1" si="115">F82-E82</f>
        <v>62467.732021027507</v>
      </c>
      <c r="G87" s="37">
        <f t="shared" ca="1" si="115"/>
        <v>58987.908387800737</v>
      </c>
      <c r="H87" s="37">
        <f t="shared" ca="1" si="115"/>
        <v>60036.154332212376</v>
      </c>
      <c r="I87" s="37">
        <f t="shared" ca="1" si="115"/>
        <v>61084.345085189037</v>
      </c>
      <c r="J87" s="37">
        <f t="shared" ca="1" si="115"/>
        <v>62132.480876694899</v>
      </c>
      <c r="K87" s="37">
        <f t="shared" ca="1" si="115"/>
        <v>63180.561935736216</v>
      </c>
      <c r="L87" s="37">
        <f t="shared" ca="1" si="115"/>
        <v>64228.58849036484</v>
      </c>
      <c r="M87" s="37">
        <f t="shared" ca="1" si="115"/>
        <v>56729.685767682386</v>
      </c>
      <c r="N87" s="37">
        <f t="shared" ca="1" si="115"/>
        <v>57777.60399384459</v>
      </c>
      <c r="O87" s="37">
        <f t="shared" ca="1" si="115"/>
        <v>58825.468394064461</v>
      </c>
      <c r="P87" s="37">
        <f t="shared" ca="1" si="115"/>
        <v>59873.279192616697</v>
      </c>
      <c r="Q87" s="37">
        <f t="shared" ca="1" si="115"/>
        <v>60921.03661284165</v>
      </c>
      <c r="R87" s="37">
        <f t="shared" ca="1" si="115"/>
        <v>61968.740877148928</v>
      </c>
      <c r="S87" s="37">
        <f t="shared" ca="1" si="115"/>
        <v>58488.267207021709</v>
      </c>
      <c r="T87" s="37">
        <f t="shared" ca="1" si="115"/>
        <v>59535.865823019878</v>
      </c>
      <c r="U87" s="37">
        <f t="shared" ca="1" si="115"/>
        <v>60583.411944784923</v>
      </c>
      <c r="V87" s="37">
        <f t="shared" ca="1" si="115"/>
        <v>57102.780791042373</v>
      </c>
      <c r="W87" s="37">
        <f t="shared" ca="1" si="115"/>
        <v>58150.222579607274</v>
      </c>
      <c r="X87" s="37">
        <f t="shared" ca="1" si="115"/>
        <v>59197.612527386285</v>
      </c>
      <c r="Y87" s="37">
        <f t="shared" ca="1" si="115"/>
        <v>60244.950850383146</v>
      </c>
      <c r="Z87" s="37">
        <f t="shared" ca="1" si="115"/>
        <v>61292.237763700774</v>
      </c>
      <c r="AA87" s="37">
        <f t="shared" ca="1" si="115"/>
        <v>62339.473481546156</v>
      </c>
      <c r="AB87" s="37">
        <f t="shared" ca="1" si="115"/>
        <v>63386.658217233839</v>
      </c>
    </row>
    <row r="88" spans="1:28" s="36" customFormat="1" x14ac:dyDescent="0.2">
      <c r="A88" s="36" t="s">
        <v>86</v>
      </c>
      <c r="D88" s="37"/>
      <c r="E88" s="37">
        <f ca="1">D72-E72</f>
        <v>2500</v>
      </c>
      <c r="F88" s="37">
        <f t="shared" ref="F88:AB88" ca="1" si="116">E72-F72</f>
        <v>2499.9999999999927</v>
      </c>
      <c r="G88" s="37">
        <f t="shared" ca="1" si="116"/>
        <v>2500</v>
      </c>
      <c r="H88" s="37">
        <f t="shared" ca="1" si="116"/>
        <v>2500</v>
      </c>
      <c r="I88" s="37">
        <f t="shared" ca="1" si="116"/>
        <v>2499.9999999999927</v>
      </c>
      <c r="J88" s="37">
        <f t="shared" ca="1" si="116"/>
        <v>2500</v>
      </c>
      <c r="K88" s="37">
        <f t="shared" ca="1" si="116"/>
        <v>2500</v>
      </c>
      <c r="L88" s="37">
        <f t="shared" ca="1" si="116"/>
        <v>2499.9999999999927</v>
      </c>
      <c r="M88" s="37">
        <f t="shared" ca="1" si="116"/>
        <v>3833.3333333333358</v>
      </c>
      <c r="N88" s="37">
        <f t="shared" ca="1" si="116"/>
        <v>3833.3333333333285</v>
      </c>
      <c r="O88" s="37">
        <f t="shared" ca="1" si="116"/>
        <v>3833.3333333333285</v>
      </c>
      <c r="P88" s="37">
        <f t="shared" ca="1" si="116"/>
        <v>3833.3333333333285</v>
      </c>
      <c r="Q88" s="37">
        <f t="shared" ca="1" si="116"/>
        <v>3833.333333333343</v>
      </c>
      <c r="R88" s="37">
        <f t="shared" ca="1" si="116"/>
        <v>3833.3333333333285</v>
      </c>
      <c r="S88" s="37">
        <f t="shared" ca="1" si="116"/>
        <v>3833.3333333333285</v>
      </c>
      <c r="T88" s="37">
        <f t="shared" ca="1" si="116"/>
        <v>3833.333333333343</v>
      </c>
      <c r="U88" s="37">
        <f t="shared" ca="1" si="116"/>
        <v>3833.3333333333285</v>
      </c>
      <c r="V88" s="37">
        <f t="shared" ca="1" si="116"/>
        <v>3833.3333333333285</v>
      </c>
      <c r="W88" s="37">
        <f t="shared" ca="1" si="116"/>
        <v>3833.3333333333576</v>
      </c>
      <c r="X88" s="37">
        <f t="shared" ca="1" si="116"/>
        <v>3833.3333333333285</v>
      </c>
      <c r="Y88" s="37">
        <f t="shared" ca="1" si="116"/>
        <v>3833.3333333333285</v>
      </c>
      <c r="Z88" s="37">
        <f t="shared" ca="1" si="116"/>
        <v>3833.3333333333576</v>
      </c>
      <c r="AA88" s="37">
        <f t="shared" ca="1" si="116"/>
        <v>3833.3333333333285</v>
      </c>
      <c r="AB88" s="37">
        <f t="shared" ca="1" si="116"/>
        <v>3833.3333333333285</v>
      </c>
    </row>
    <row r="89" spans="1:28" s="36" customFormat="1" x14ac:dyDescent="0.2">
      <c r="A89" s="36" t="s">
        <v>108</v>
      </c>
      <c r="D89" s="37"/>
      <c r="E89" s="37">
        <f>D67-E67</f>
        <v>5733.3333333333285</v>
      </c>
      <c r="F89" s="37">
        <f t="shared" ref="F89:AB89" si="117">E67-F67</f>
        <v>-933.33333333332848</v>
      </c>
      <c r="G89" s="37">
        <f t="shared" si="117"/>
        <v>-933.33333333332848</v>
      </c>
      <c r="H89" s="37">
        <f t="shared" si="117"/>
        <v>-933.33333333334303</v>
      </c>
      <c r="I89" s="37">
        <f t="shared" si="117"/>
        <v>-933.33333333332848</v>
      </c>
      <c r="J89" s="37">
        <f t="shared" si="117"/>
        <v>-933.33333333332848</v>
      </c>
      <c r="K89" s="37">
        <f t="shared" si="117"/>
        <v>-933.33333333334303</v>
      </c>
      <c r="L89" s="37">
        <f t="shared" si="117"/>
        <v>-933.33333333332848</v>
      </c>
      <c r="M89" s="37">
        <f t="shared" si="117"/>
        <v>-933.33333333332848</v>
      </c>
      <c r="N89" s="37">
        <f t="shared" si="117"/>
        <v>-933.33333333334303</v>
      </c>
      <c r="O89" s="37">
        <f t="shared" si="117"/>
        <v>-933.33333333332848</v>
      </c>
      <c r="P89" s="37">
        <f t="shared" si="117"/>
        <v>-933.33333333332848</v>
      </c>
      <c r="Q89" s="37">
        <f t="shared" si="117"/>
        <v>-933.33333333334303</v>
      </c>
      <c r="R89" s="37">
        <f t="shared" si="117"/>
        <v>-933.33333333332848</v>
      </c>
      <c r="S89" s="37">
        <f t="shared" si="117"/>
        <v>-933.33333333332848</v>
      </c>
      <c r="T89" s="37">
        <f t="shared" si="117"/>
        <v>-933.33333333334303</v>
      </c>
      <c r="U89" s="37">
        <f t="shared" si="117"/>
        <v>-933.33333333332848</v>
      </c>
      <c r="V89" s="37">
        <f t="shared" si="117"/>
        <v>-933.33333333332848</v>
      </c>
      <c r="W89" s="37">
        <f t="shared" si="117"/>
        <v>-933.33333333334303</v>
      </c>
      <c r="X89" s="37">
        <f t="shared" si="117"/>
        <v>-933.33333333332848</v>
      </c>
      <c r="Y89" s="37">
        <f t="shared" si="117"/>
        <v>-933.33333333332848</v>
      </c>
      <c r="Z89" s="37">
        <f t="shared" si="117"/>
        <v>-933.33333333334303</v>
      </c>
      <c r="AA89" s="37">
        <f t="shared" si="117"/>
        <v>-933.33333333332848</v>
      </c>
      <c r="AB89" s="37">
        <f t="shared" si="117"/>
        <v>-933.33333333332848</v>
      </c>
    </row>
    <row r="90" spans="1:28" s="36" customFormat="1" x14ac:dyDescent="0.2">
      <c r="A90" s="36" t="s">
        <v>109</v>
      </c>
      <c r="D90" s="37"/>
      <c r="E90" s="37">
        <f>D68-E68</f>
        <v>-14466.666666666672</v>
      </c>
      <c r="F90" s="37">
        <f t="shared" ref="F90:AB90" si="118">E68-F68</f>
        <v>-1133.3333333333285</v>
      </c>
      <c r="G90" s="37">
        <f t="shared" si="118"/>
        <v>-1133.3333333333285</v>
      </c>
      <c r="H90" s="37">
        <f t="shared" si="118"/>
        <v>-1133.333333333343</v>
      </c>
      <c r="I90" s="37">
        <f t="shared" si="118"/>
        <v>-1133.3333333333285</v>
      </c>
      <c r="J90" s="37">
        <f t="shared" si="118"/>
        <v>-1133.3333333333285</v>
      </c>
      <c r="K90" s="37">
        <f t="shared" si="118"/>
        <v>-1133.333333333343</v>
      </c>
      <c r="L90" s="37">
        <f t="shared" si="118"/>
        <v>-1133.3333333333285</v>
      </c>
      <c r="M90" s="37">
        <f t="shared" si="118"/>
        <v>-1133.3333333333285</v>
      </c>
      <c r="N90" s="37">
        <f t="shared" si="118"/>
        <v>-1133.333333333343</v>
      </c>
      <c r="O90" s="37">
        <f t="shared" si="118"/>
        <v>-1133.3333333333285</v>
      </c>
      <c r="P90" s="37">
        <f t="shared" si="118"/>
        <v>-1133.3333333333285</v>
      </c>
      <c r="Q90" s="37">
        <f t="shared" si="118"/>
        <v>-1133.333333333343</v>
      </c>
      <c r="R90" s="37">
        <f t="shared" si="118"/>
        <v>-1133.3333333333285</v>
      </c>
      <c r="S90" s="37">
        <f t="shared" si="118"/>
        <v>-1133.3333333333285</v>
      </c>
      <c r="T90" s="37">
        <f t="shared" si="118"/>
        <v>-1133.3333333333285</v>
      </c>
      <c r="U90" s="37">
        <f t="shared" si="118"/>
        <v>-1133.333333333343</v>
      </c>
      <c r="V90" s="37">
        <f t="shared" si="118"/>
        <v>-1133.333333333343</v>
      </c>
      <c r="W90" s="37">
        <f t="shared" si="118"/>
        <v>-1133.3333333333139</v>
      </c>
      <c r="X90" s="37">
        <f t="shared" si="118"/>
        <v>-1133.333333333343</v>
      </c>
      <c r="Y90" s="37">
        <f t="shared" si="118"/>
        <v>-1133.333333333343</v>
      </c>
      <c r="Z90" s="37">
        <f t="shared" si="118"/>
        <v>-1133.3333333333139</v>
      </c>
      <c r="AA90" s="37">
        <f t="shared" si="118"/>
        <v>-1133.333333333343</v>
      </c>
      <c r="AB90" s="37">
        <f t="shared" si="118"/>
        <v>-1133.333333333343</v>
      </c>
    </row>
    <row r="91" spans="1:28" s="36" customFormat="1" ht="17" thickBot="1" x14ac:dyDescent="0.25">
      <c r="A91" s="29" t="s">
        <v>110</v>
      </c>
      <c r="B91" s="29"/>
      <c r="C91" s="29"/>
      <c r="D91" s="30"/>
      <c r="E91" s="30">
        <f ca="1">E76-D76</f>
        <v>47407.5</v>
      </c>
      <c r="F91" s="30">
        <f t="shared" ref="F91:AB91" ca="1" si="119">F76-E76</f>
        <v>920</v>
      </c>
      <c r="G91" s="30">
        <f t="shared" ca="1" si="119"/>
        <v>6957.5</v>
      </c>
      <c r="H91" s="30">
        <f t="shared" ca="1" si="119"/>
        <v>920</v>
      </c>
      <c r="I91" s="30">
        <f t="shared" ca="1" si="119"/>
        <v>920</v>
      </c>
      <c r="J91" s="30">
        <f t="shared" ca="1" si="119"/>
        <v>920</v>
      </c>
      <c r="K91" s="30">
        <f t="shared" ca="1" si="119"/>
        <v>920</v>
      </c>
      <c r="L91" s="30">
        <f t="shared" ca="1" si="119"/>
        <v>920</v>
      </c>
      <c r="M91" s="30">
        <f t="shared" ca="1" si="119"/>
        <v>10982.5</v>
      </c>
      <c r="N91" s="30">
        <f t="shared" ca="1" si="119"/>
        <v>920</v>
      </c>
      <c r="O91" s="30">
        <f t="shared" ca="1" si="119"/>
        <v>920</v>
      </c>
      <c r="P91" s="30">
        <f t="shared" ca="1" si="119"/>
        <v>920</v>
      </c>
      <c r="Q91" s="30">
        <f t="shared" ca="1" si="119"/>
        <v>920</v>
      </c>
      <c r="R91" s="30">
        <f t="shared" ca="1" si="119"/>
        <v>920</v>
      </c>
      <c r="S91" s="30">
        <f t="shared" ca="1" si="119"/>
        <v>6957.5</v>
      </c>
      <c r="T91" s="30">
        <f t="shared" ca="1" si="119"/>
        <v>920</v>
      </c>
      <c r="U91" s="30">
        <f t="shared" ca="1" si="119"/>
        <v>920</v>
      </c>
      <c r="V91" s="30">
        <f t="shared" ca="1" si="119"/>
        <v>6957.5</v>
      </c>
      <c r="W91" s="30">
        <f t="shared" ca="1" si="119"/>
        <v>920</v>
      </c>
      <c r="X91" s="30">
        <f t="shared" ca="1" si="119"/>
        <v>920</v>
      </c>
      <c r="Y91" s="30">
        <f t="shared" ca="1" si="119"/>
        <v>920</v>
      </c>
      <c r="Z91" s="30">
        <f t="shared" ca="1" si="119"/>
        <v>920</v>
      </c>
      <c r="AA91" s="30">
        <f t="shared" ca="1" si="119"/>
        <v>920</v>
      </c>
      <c r="AB91" s="30">
        <f t="shared" ca="1" si="119"/>
        <v>920</v>
      </c>
    </row>
    <row r="92" spans="1:28" s="36" customFormat="1" x14ac:dyDescent="0.2">
      <c r="A92" s="27" t="s">
        <v>111</v>
      </c>
      <c r="B92" s="27"/>
      <c r="C92" s="27"/>
      <c r="D92" s="38"/>
      <c r="E92" s="38">
        <f ca="1">SUM(E87:E91)</f>
        <v>72593.541666666657</v>
      </c>
      <c r="F92" s="38">
        <f t="shared" ref="F92:AB92" ca="1" si="120">SUM(F87:F91)</f>
        <v>63821.065354360842</v>
      </c>
      <c r="G92" s="38">
        <f t="shared" ca="1" si="120"/>
        <v>66378.74172113408</v>
      </c>
      <c r="H92" s="38">
        <f t="shared" ca="1" si="120"/>
        <v>61389.48766554569</v>
      </c>
      <c r="I92" s="38">
        <f t="shared" ca="1" si="120"/>
        <v>62437.678418522373</v>
      </c>
      <c r="J92" s="38">
        <f t="shared" ca="1" si="120"/>
        <v>63485.814210028242</v>
      </c>
      <c r="K92" s="38">
        <f t="shared" ca="1" si="120"/>
        <v>64533.89526906953</v>
      </c>
      <c r="L92" s="38">
        <f t="shared" ca="1" si="120"/>
        <v>65581.921823698183</v>
      </c>
      <c r="M92" s="38">
        <f t="shared" ca="1" si="120"/>
        <v>69478.852434349072</v>
      </c>
      <c r="N92" s="38">
        <f t="shared" ca="1" si="120"/>
        <v>60464.270660511233</v>
      </c>
      <c r="O92" s="38">
        <f t="shared" ca="1" si="120"/>
        <v>61512.135060731132</v>
      </c>
      <c r="P92" s="38">
        <f t="shared" ca="1" si="120"/>
        <v>62559.945859283369</v>
      </c>
      <c r="Q92" s="38">
        <f t="shared" ca="1" si="120"/>
        <v>63607.703279508307</v>
      </c>
      <c r="R92" s="38">
        <f t="shared" ca="1" si="120"/>
        <v>64655.4075438156</v>
      </c>
      <c r="S92" s="38">
        <f t="shared" ca="1" si="120"/>
        <v>67212.43387368838</v>
      </c>
      <c r="T92" s="38">
        <f t="shared" ca="1" si="120"/>
        <v>62222.53248968655</v>
      </c>
      <c r="U92" s="38">
        <f t="shared" ca="1" si="120"/>
        <v>63270.078611451579</v>
      </c>
      <c r="V92" s="38">
        <f t="shared" ca="1" si="120"/>
        <v>65826.94745770903</v>
      </c>
      <c r="W92" s="38">
        <f t="shared" ca="1" si="120"/>
        <v>60836.889246273975</v>
      </c>
      <c r="X92" s="38">
        <f t="shared" ca="1" si="120"/>
        <v>61884.279194052942</v>
      </c>
      <c r="Y92" s="38">
        <f t="shared" ca="1" si="120"/>
        <v>62931.617517049803</v>
      </c>
      <c r="Z92" s="38">
        <f t="shared" ca="1" si="120"/>
        <v>63978.904430367475</v>
      </c>
      <c r="AA92" s="38">
        <f t="shared" ca="1" si="120"/>
        <v>65026.140148212813</v>
      </c>
      <c r="AB92" s="38">
        <f t="shared" ca="1" si="120"/>
        <v>66073.324883900495</v>
      </c>
    </row>
    <row r="93" spans="1:28" s="36" customFormat="1" x14ac:dyDescent="0.2"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</row>
    <row r="94" spans="1:28" s="36" customFormat="1" x14ac:dyDescent="0.2">
      <c r="A94" s="27" t="s">
        <v>112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</row>
    <row r="95" spans="1:28" s="36" customFormat="1" ht="17" thickBot="1" x14ac:dyDescent="0.25">
      <c r="A95" s="29" t="s">
        <v>113</v>
      </c>
      <c r="B95" s="29"/>
      <c r="C95" s="29"/>
      <c r="D95" s="30"/>
      <c r="E95" s="30">
        <f ca="1">D71-E71</f>
        <v>-100000</v>
      </c>
      <c r="F95" s="30">
        <f t="shared" ref="F95:AB95" ca="1" si="121">E71-F71</f>
        <v>0</v>
      </c>
      <c r="G95" s="30">
        <f t="shared" ca="1" si="121"/>
        <v>0</v>
      </c>
      <c r="H95" s="30">
        <f t="shared" ca="1" si="121"/>
        <v>0</v>
      </c>
      <c r="I95" s="30">
        <f t="shared" ca="1" si="121"/>
        <v>0</v>
      </c>
      <c r="J95" s="30">
        <f t="shared" ca="1" si="121"/>
        <v>0</v>
      </c>
      <c r="K95" s="30">
        <f t="shared" ca="1" si="121"/>
        <v>0</v>
      </c>
      <c r="L95" s="30">
        <f t="shared" ca="1" si="121"/>
        <v>0</v>
      </c>
      <c r="M95" s="30">
        <f t="shared" ca="1" si="121"/>
        <v>-80000</v>
      </c>
      <c r="N95" s="30">
        <f t="shared" ca="1" si="121"/>
        <v>0</v>
      </c>
      <c r="O95" s="30">
        <f t="shared" ca="1" si="121"/>
        <v>0</v>
      </c>
      <c r="P95" s="30">
        <f t="shared" ca="1" si="121"/>
        <v>0</v>
      </c>
      <c r="Q95" s="30">
        <f t="shared" ca="1" si="121"/>
        <v>0</v>
      </c>
      <c r="R95" s="30">
        <f t="shared" ca="1" si="121"/>
        <v>0</v>
      </c>
      <c r="S95" s="30">
        <f t="shared" ca="1" si="121"/>
        <v>0</v>
      </c>
      <c r="T95" s="30">
        <f t="shared" ca="1" si="121"/>
        <v>0</v>
      </c>
      <c r="U95" s="30">
        <f t="shared" ca="1" si="121"/>
        <v>0</v>
      </c>
      <c r="V95" s="30">
        <f t="shared" ca="1" si="121"/>
        <v>0</v>
      </c>
      <c r="W95" s="30">
        <f t="shared" ca="1" si="121"/>
        <v>0</v>
      </c>
      <c r="X95" s="30">
        <f t="shared" ca="1" si="121"/>
        <v>0</v>
      </c>
      <c r="Y95" s="30">
        <f t="shared" ca="1" si="121"/>
        <v>0</v>
      </c>
      <c r="Z95" s="30">
        <f t="shared" ca="1" si="121"/>
        <v>0</v>
      </c>
      <c r="AA95" s="30">
        <f t="shared" ca="1" si="121"/>
        <v>0</v>
      </c>
      <c r="AB95" s="30">
        <f t="shared" ca="1" si="121"/>
        <v>0</v>
      </c>
    </row>
    <row r="96" spans="1:28" s="36" customFormat="1" x14ac:dyDescent="0.2">
      <c r="A96" s="27" t="s">
        <v>114</v>
      </c>
      <c r="B96" s="27"/>
      <c r="C96" s="27"/>
      <c r="D96" s="38"/>
      <c r="E96" s="38">
        <f ca="1">SUM(E95)</f>
        <v>-100000</v>
      </c>
      <c r="F96" s="38">
        <f t="shared" ref="F96:AB96" ca="1" si="122">SUM(F95)</f>
        <v>0</v>
      </c>
      <c r="G96" s="38">
        <f t="shared" ca="1" si="122"/>
        <v>0</v>
      </c>
      <c r="H96" s="38">
        <f t="shared" ca="1" si="122"/>
        <v>0</v>
      </c>
      <c r="I96" s="38">
        <f t="shared" ca="1" si="122"/>
        <v>0</v>
      </c>
      <c r="J96" s="38">
        <f t="shared" ca="1" si="122"/>
        <v>0</v>
      </c>
      <c r="K96" s="38">
        <f t="shared" ca="1" si="122"/>
        <v>0</v>
      </c>
      <c r="L96" s="38">
        <f t="shared" ca="1" si="122"/>
        <v>0</v>
      </c>
      <c r="M96" s="38">
        <f t="shared" ca="1" si="122"/>
        <v>-80000</v>
      </c>
      <c r="N96" s="38">
        <f t="shared" ca="1" si="122"/>
        <v>0</v>
      </c>
      <c r="O96" s="38">
        <f t="shared" ca="1" si="122"/>
        <v>0</v>
      </c>
      <c r="P96" s="38">
        <f t="shared" ca="1" si="122"/>
        <v>0</v>
      </c>
      <c r="Q96" s="38">
        <f t="shared" ca="1" si="122"/>
        <v>0</v>
      </c>
      <c r="R96" s="38">
        <f t="shared" ca="1" si="122"/>
        <v>0</v>
      </c>
      <c r="S96" s="38">
        <f t="shared" ca="1" si="122"/>
        <v>0</v>
      </c>
      <c r="T96" s="38">
        <f t="shared" ca="1" si="122"/>
        <v>0</v>
      </c>
      <c r="U96" s="38">
        <f t="shared" ca="1" si="122"/>
        <v>0</v>
      </c>
      <c r="V96" s="38">
        <f t="shared" ca="1" si="122"/>
        <v>0</v>
      </c>
      <c r="W96" s="38">
        <f t="shared" ca="1" si="122"/>
        <v>0</v>
      </c>
      <c r="X96" s="38">
        <f t="shared" ca="1" si="122"/>
        <v>0</v>
      </c>
      <c r="Y96" s="38">
        <f t="shared" ca="1" si="122"/>
        <v>0</v>
      </c>
      <c r="Z96" s="38">
        <f t="shared" ca="1" si="122"/>
        <v>0</v>
      </c>
      <c r="AA96" s="38">
        <f t="shared" ca="1" si="122"/>
        <v>0</v>
      </c>
      <c r="AB96" s="38">
        <f t="shared" ca="1" si="122"/>
        <v>0</v>
      </c>
    </row>
    <row r="97" spans="1:28" s="36" customFormat="1" x14ac:dyDescent="0.2"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</row>
    <row r="98" spans="1:28" s="36" customFormat="1" x14ac:dyDescent="0.2">
      <c r="A98" s="27" t="s">
        <v>115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</row>
    <row r="99" spans="1:28" s="41" customFormat="1" x14ac:dyDescent="0.2">
      <c r="A99" s="41" t="s">
        <v>120</v>
      </c>
      <c r="D99" s="42"/>
      <c r="E99" s="42">
        <f ca="1">E77-D77</f>
        <v>-4274.2467288021871</v>
      </c>
      <c r="F99" s="42">
        <f t="shared" ref="F99:AB99" ca="1" si="123">F77-E77</f>
        <v>-4256.4373674321832</v>
      </c>
      <c r="G99" s="42">
        <f t="shared" ca="1" si="123"/>
        <v>-4238.7022117345477</v>
      </c>
      <c r="H99" s="42">
        <f t="shared" ca="1" si="123"/>
        <v>-4221.0409525189898</v>
      </c>
      <c r="I99" s="42">
        <f t="shared" ca="1" si="123"/>
        <v>-4203.453281883485</v>
      </c>
      <c r="J99" s="42">
        <f t="shared" ca="1" si="123"/>
        <v>-4185.9388932089787</v>
      </c>
      <c r="K99" s="42">
        <f t="shared" ca="1" si="123"/>
        <v>-4168.4974811539287</v>
      </c>
      <c r="L99" s="42">
        <f t="shared" ca="1" si="123"/>
        <v>-4151.128741649125</v>
      </c>
      <c r="M99" s="42">
        <f t="shared" ca="1" si="123"/>
        <v>-4133.832371892262</v>
      </c>
      <c r="N99" s="42">
        <f t="shared" ca="1" si="123"/>
        <v>-4116.6080703426996</v>
      </c>
      <c r="O99" s="42">
        <f t="shared" ca="1" si="123"/>
        <v>-4099.4555367162829</v>
      </c>
      <c r="P99" s="42">
        <f t="shared" ca="1" si="123"/>
        <v>-4082.3744719799579</v>
      </c>
      <c r="Q99" s="42">
        <f t="shared" ca="1" si="123"/>
        <v>-4065.3645783467073</v>
      </c>
      <c r="R99" s="42">
        <f t="shared" ca="1" si="123"/>
        <v>-4048.4255592702684</v>
      </c>
      <c r="S99" s="42">
        <f t="shared" ca="1" si="123"/>
        <v>-4031.5571194399745</v>
      </c>
      <c r="T99" s="42">
        <f t="shared" ca="1" si="123"/>
        <v>-4014.7589647756395</v>
      </c>
      <c r="U99" s="42">
        <f t="shared" ca="1" si="123"/>
        <v>-3998.0308024224069</v>
      </c>
      <c r="V99" s="42">
        <f t="shared" ca="1" si="123"/>
        <v>-3981.3723407456491</v>
      </c>
      <c r="W99" s="42">
        <f t="shared" ca="1" si="123"/>
        <v>-3964.7832893258746</v>
      </c>
      <c r="X99" s="42">
        <f t="shared" ca="1" si="123"/>
        <v>-3948.2633589536854</v>
      </c>
      <c r="Y99" s="42">
        <f t="shared" ca="1" si="123"/>
        <v>-3931.8122616247056</v>
      </c>
      <c r="Z99" s="42">
        <f t="shared" ca="1" si="123"/>
        <v>-3915.429710534605</v>
      </c>
      <c r="AA99" s="42">
        <f t="shared" ca="1" si="123"/>
        <v>-3899.1154200740457</v>
      </c>
      <c r="AB99" s="42">
        <f t="shared" ca="1" si="123"/>
        <v>-3882.8691058237346</v>
      </c>
    </row>
    <row r="100" spans="1:28" s="36" customFormat="1" ht="17" thickBot="1" x14ac:dyDescent="0.25">
      <c r="A100" s="29" t="s">
        <v>121</v>
      </c>
      <c r="B100" s="29"/>
      <c r="C100" s="29"/>
      <c r="D100" s="30"/>
      <c r="E100" s="30">
        <f ca="1">E81-D81</f>
        <v>0</v>
      </c>
      <c r="F100" s="30">
        <f t="shared" ref="F100:AB100" ca="1" si="124">F81-E81</f>
        <v>0</v>
      </c>
      <c r="G100" s="30">
        <f t="shared" ca="1" si="124"/>
        <v>0</v>
      </c>
      <c r="H100" s="30">
        <f t="shared" ca="1" si="124"/>
        <v>0</v>
      </c>
      <c r="I100" s="30">
        <f t="shared" ca="1" si="124"/>
        <v>0</v>
      </c>
      <c r="J100" s="30">
        <f t="shared" ca="1" si="124"/>
        <v>0</v>
      </c>
      <c r="K100" s="30">
        <f t="shared" ca="1" si="124"/>
        <v>0</v>
      </c>
      <c r="L100" s="30">
        <f t="shared" ca="1" si="124"/>
        <v>0</v>
      </c>
      <c r="M100" s="30">
        <f t="shared" ca="1" si="124"/>
        <v>0</v>
      </c>
      <c r="N100" s="30">
        <f t="shared" ca="1" si="124"/>
        <v>0</v>
      </c>
      <c r="O100" s="30">
        <f t="shared" ca="1" si="124"/>
        <v>0</v>
      </c>
      <c r="P100" s="30">
        <f t="shared" ca="1" si="124"/>
        <v>0</v>
      </c>
      <c r="Q100" s="30">
        <f t="shared" ca="1" si="124"/>
        <v>0</v>
      </c>
      <c r="R100" s="30">
        <f t="shared" ca="1" si="124"/>
        <v>0</v>
      </c>
      <c r="S100" s="30">
        <f t="shared" ca="1" si="124"/>
        <v>0</v>
      </c>
      <c r="T100" s="30">
        <f t="shared" ca="1" si="124"/>
        <v>0</v>
      </c>
      <c r="U100" s="30">
        <f t="shared" ca="1" si="124"/>
        <v>0</v>
      </c>
      <c r="V100" s="30">
        <f t="shared" ca="1" si="124"/>
        <v>0</v>
      </c>
      <c r="W100" s="30">
        <f t="shared" ca="1" si="124"/>
        <v>0</v>
      </c>
      <c r="X100" s="30">
        <f t="shared" ca="1" si="124"/>
        <v>0</v>
      </c>
      <c r="Y100" s="30">
        <f t="shared" ca="1" si="124"/>
        <v>0</v>
      </c>
      <c r="Z100" s="30">
        <f t="shared" ca="1" si="124"/>
        <v>0</v>
      </c>
      <c r="AA100" s="30">
        <f t="shared" ca="1" si="124"/>
        <v>0</v>
      </c>
      <c r="AB100" s="30">
        <f t="shared" ca="1" si="124"/>
        <v>0</v>
      </c>
    </row>
    <row r="101" spans="1:28" s="36" customFormat="1" x14ac:dyDescent="0.2">
      <c r="A101" s="27" t="s">
        <v>116</v>
      </c>
      <c r="B101" s="27"/>
      <c r="C101" s="27"/>
      <c r="D101" s="38"/>
      <c r="E101" s="38">
        <f ca="1">SUM(E99:E100)</f>
        <v>-4274.2467288021871</v>
      </c>
      <c r="F101" s="38">
        <f t="shared" ref="F101:AB101" ca="1" si="125">SUM(F99:F100)</f>
        <v>-4256.4373674321832</v>
      </c>
      <c r="G101" s="38">
        <f t="shared" ca="1" si="125"/>
        <v>-4238.7022117345477</v>
      </c>
      <c r="H101" s="38">
        <f t="shared" ca="1" si="125"/>
        <v>-4221.0409525189898</v>
      </c>
      <c r="I101" s="38">
        <f t="shared" ca="1" si="125"/>
        <v>-4203.453281883485</v>
      </c>
      <c r="J101" s="38">
        <f t="shared" ca="1" si="125"/>
        <v>-4185.9388932089787</v>
      </c>
      <c r="K101" s="38">
        <f t="shared" ca="1" si="125"/>
        <v>-4168.4974811539287</v>
      </c>
      <c r="L101" s="38">
        <f t="shared" ca="1" si="125"/>
        <v>-4151.128741649125</v>
      </c>
      <c r="M101" s="38">
        <f t="shared" ca="1" si="125"/>
        <v>-4133.832371892262</v>
      </c>
      <c r="N101" s="38">
        <f t="shared" ca="1" si="125"/>
        <v>-4116.6080703426996</v>
      </c>
      <c r="O101" s="38">
        <f t="shared" ca="1" si="125"/>
        <v>-4099.4555367162829</v>
      </c>
      <c r="P101" s="38">
        <f t="shared" ca="1" si="125"/>
        <v>-4082.3744719799579</v>
      </c>
      <c r="Q101" s="38">
        <f t="shared" ca="1" si="125"/>
        <v>-4065.3645783467073</v>
      </c>
      <c r="R101" s="38">
        <f t="shared" ca="1" si="125"/>
        <v>-4048.4255592702684</v>
      </c>
      <c r="S101" s="38">
        <f t="shared" ca="1" si="125"/>
        <v>-4031.5571194399745</v>
      </c>
      <c r="T101" s="38">
        <f t="shared" ca="1" si="125"/>
        <v>-4014.7589647756395</v>
      </c>
      <c r="U101" s="38">
        <f t="shared" ca="1" si="125"/>
        <v>-3998.0308024224069</v>
      </c>
      <c r="V101" s="38">
        <f t="shared" ca="1" si="125"/>
        <v>-3981.3723407456491</v>
      </c>
      <c r="W101" s="38">
        <f t="shared" ca="1" si="125"/>
        <v>-3964.7832893258746</v>
      </c>
      <c r="X101" s="38">
        <f t="shared" ca="1" si="125"/>
        <v>-3948.2633589536854</v>
      </c>
      <c r="Y101" s="38">
        <f t="shared" ca="1" si="125"/>
        <v>-3931.8122616247056</v>
      </c>
      <c r="Z101" s="38">
        <f t="shared" ca="1" si="125"/>
        <v>-3915.429710534605</v>
      </c>
      <c r="AA101" s="38">
        <f t="shared" ca="1" si="125"/>
        <v>-3899.1154200740457</v>
      </c>
      <c r="AB101" s="38">
        <f t="shared" ca="1" si="125"/>
        <v>-3882.8691058237346</v>
      </c>
    </row>
    <row r="102" spans="1:28" x14ac:dyDescent="0.2"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1:28" s="5" customFormat="1" ht="17" customHeight="1" x14ac:dyDescent="0.2">
      <c r="A103" s="5" t="s">
        <v>117</v>
      </c>
      <c r="D103" s="11"/>
      <c r="E103" s="11">
        <f>D107</f>
        <v>100000</v>
      </c>
      <c r="F103" s="11">
        <f t="shared" ref="F103:AB103" ca="1" si="126">E107</f>
        <v>68319.29493786447</v>
      </c>
      <c r="G103" s="11">
        <f t="shared" ca="1" si="126"/>
        <v>127883.92292479312</v>
      </c>
      <c r="H103" s="11">
        <f t="shared" ca="1" si="126"/>
        <v>190023.96243419265</v>
      </c>
      <c r="I103" s="11">
        <f t="shared" ca="1" si="126"/>
        <v>247192.40914721935</v>
      </c>
      <c r="J103" s="11">
        <f t="shared" ca="1" si="126"/>
        <v>305426.63428385823</v>
      </c>
      <c r="K103" s="11">
        <f t="shared" ca="1" si="126"/>
        <v>364726.50960067753</v>
      </c>
      <c r="L103" s="11">
        <f t="shared" ca="1" si="126"/>
        <v>425091.90738859313</v>
      </c>
      <c r="M103" s="11">
        <f t="shared" ca="1" si="126"/>
        <v>486522.70047064219</v>
      </c>
      <c r="N103" s="11">
        <f t="shared" ca="1" si="126"/>
        <v>471867.72053309903</v>
      </c>
      <c r="O103" s="11">
        <f t="shared" ca="1" si="126"/>
        <v>528215.38312326756</v>
      </c>
      <c r="P103" s="11">
        <f t="shared" ca="1" si="126"/>
        <v>585628.06264728238</v>
      </c>
      <c r="Q103" s="11">
        <f t="shared" ca="1" si="126"/>
        <v>644105.63403458579</v>
      </c>
      <c r="R103" s="11">
        <f t="shared" ca="1" si="126"/>
        <v>703647.97273574735</v>
      </c>
      <c r="S103" s="11">
        <f t="shared" ca="1" si="126"/>
        <v>764254.95472029271</v>
      </c>
      <c r="T103" s="11">
        <f t="shared" ca="1" si="126"/>
        <v>827435.8314745411</v>
      </c>
      <c r="U103" s="11">
        <f t="shared" ca="1" si="126"/>
        <v>885643.60499945201</v>
      </c>
      <c r="V103" s="11">
        <f t="shared" ca="1" si="126"/>
        <v>944915.65280848113</v>
      </c>
      <c r="W103" s="11">
        <f t="shared" ca="1" si="126"/>
        <v>1006761.2279254445</v>
      </c>
      <c r="X103" s="11">
        <f t="shared" ca="1" si="126"/>
        <v>1063633.3338823926</v>
      </c>
      <c r="Y103" s="11">
        <f t="shared" ca="1" si="126"/>
        <v>1121569.3497174918</v>
      </c>
      <c r="Z103" s="11">
        <f t="shared" ca="1" si="126"/>
        <v>1180569.1549729169</v>
      </c>
      <c r="AA103" s="11">
        <f t="shared" ca="1" si="126"/>
        <v>1240632.6296927498</v>
      </c>
      <c r="AB103" s="11">
        <f t="shared" ca="1" si="126"/>
        <v>1301759.6544208885</v>
      </c>
    </row>
    <row r="104" spans="1:28" x14ac:dyDescent="0.2"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1:28" s="5" customFormat="1" x14ac:dyDescent="0.2">
      <c r="A105" s="5" t="s">
        <v>118</v>
      </c>
      <c r="D105" s="11"/>
      <c r="E105" s="11">
        <f ca="1">SUM(E92,E96,E101)</f>
        <v>-31680.70506213553</v>
      </c>
      <c r="F105" s="11">
        <f t="shared" ref="F105:AB105" ca="1" si="127">SUM(F92,F96,F101)</f>
        <v>59564.627986928659</v>
      </c>
      <c r="G105" s="11">
        <f t="shared" ca="1" si="127"/>
        <v>62140.039509399532</v>
      </c>
      <c r="H105" s="11">
        <f t="shared" ca="1" si="127"/>
        <v>57168.4467130267</v>
      </c>
      <c r="I105" s="11">
        <f t="shared" ca="1" si="127"/>
        <v>58234.225136638888</v>
      </c>
      <c r="J105" s="11">
        <f t="shared" ca="1" si="127"/>
        <v>59299.875316819263</v>
      </c>
      <c r="K105" s="11">
        <f t="shared" ca="1" si="127"/>
        <v>60365.397787915601</v>
      </c>
      <c r="L105" s="11">
        <f t="shared" ca="1" si="127"/>
        <v>61430.793082049058</v>
      </c>
      <c r="M105" s="11">
        <f t="shared" ca="1" si="127"/>
        <v>-14654.97993754319</v>
      </c>
      <c r="N105" s="11">
        <f t="shared" ca="1" si="127"/>
        <v>56347.662590168533</v>
      </c>
      <c r="O105" s="11">
        <f t="shared" ca="1" si="127"/>
        <v>57412.679524014849</v>
      </c>
      <c r="P105" s="11">
        <f t="shared" ca="1" si="127"/>
        <v>58477.571387303411</v>
      </c>
      <c r="Q105" s="11">
        <f t="shared" ca="1" si="127"/>
        <v>59542.3387011616</v>
      </c>
      <c r="R105" s="11">
        <f t="shared" ca="1" si="127"/>
        <v>60606.981984545331</v>
      </c>
      <c r="S105" s="11">
        <f t="shared" ca="1" si="127"/>
        <v>63180.876754248406</v>
      </c>
      <c r="T105" s="11">
        <f t="shared" ca="1" si="127"/>
        <v>58207.77352491091</v>
      </c>
      <c r="U105" s="11">
        <f t="shared" ca="1" si="127"/>
        <v>59272.047809029173</v>
      </c>
      <c r="V105" s="11">
        <f t="shared" ca="1" si="127"/>
        <v>61845.57511696338</v>
      </c>
      <c r="W105" s="11">
        <f t="shared" ca="1" si="127"/>
        <v>56872.1059569481</v>
      </c>
      <c r="X105" s="11">
        <f t="shared" ca="1" si="127"/>
        <v>57936.015835099257</v>
      </c>
      <c r="Y105" s="11">
        <f t="shared" ca="1" si="127"/>
        <v>58999.805255425097</v>
      </c>
      <c r="Z105" s="11">
        <f t="shared" ca="1" si="127"/>
        <v>60063.47471983287</v>
      </c>
      <c r="AA105" s="11">
        <f t="shared" ca="1" si="127"/>
        <v>61127.024728138771</v>
      </c>
      <c r="AB105" s="11">
        <f t="shared" ca="1" si="127"/>
        <v>62190.455778076765</v>
      </c>
    </row>
    <row r="106" spans="1:28" x14ac:dyDescent="0.2"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</row>
    <row r="107" spans="1:28" s="5" customFormat="1" x14ac:dyDescent="0.2">
      <c r="A107" s="5" t="s">
        <v>119</v>
      </c>
      <c r="D107" s="43">
        <f>Assumptions!D89</f>
        <v>100000</v>
      </c>
      <c r="E107" s="11">
        <f ca="1">E103+E105</f>
        <v>68319.29493786447</v>
      </c>
      <c r="F107" s="11">
        <f t="shared" ref="F107:AB107" ca="1" si="128">F103+F105</f>
        <v>127883.92292479312</v>
      </c>
      <c r="G107" s="11">
        <f t="shared" ca="1" si="128"/>
        <v>190023.96243419265</v>
      </c>
      <c r="H107" s="11">
        <f t="shared" ca="1" si="128"/>
        <v>247192.40914721935</v>
      </c>
      <c r="I107" s="11">
        <f t="shared" ca="1" si="128"/>
        <v>305426.63428385823</v>
      </c>
      <c r="J107" s="11">
        <f t="shared" ca="1" si="128"/>
        <v>364726.50960067753</v>
      </c>
      <c r="K107" s="11">
        <f t="shared" ca="1" si="128"/>
        <v>425091.90738859313</v>
      </c>
      <c r="L107" s="11">
        <f t="shared" ca="1" si="128"/>
        <v>486522.70047064219</v>
      </c>
      <c r="M107" s="11">
        <f t="shared" ca="1" si="128"/>
        <v>471867.72053309903</v>
      </c>
      <c r="N107" s="11">
        <f t="shared" ca="1" si="128"/>
        <v>528215.38312326756</v>
      </c>
      <c r="O107" s="11">
        <f t="shared" ca="1" si="128"/>
        <v>585628.06264728238</v>
      </c>
      <c r="P107" s="11">
        <f t="shared" ca="1" si="128"/>
        <v>644105.63403458579</v>
      </c>
      <c r="Q107" s="11">
        <f t="shared" ca="1" si="128"/>
        <v>703647.97273574735</v>
      </c>
      <c r="R107" s="11">
        <f t="shared" ca="1" si="128"/>
        <v>764254.95472029271</v>
      </c>
      <c r="S107" s="11">
        <f t="shared" ca="1" si="128"/>
        <v>827435.8314745411</v>
      </c>
      <c r="T107" s="11">
        <f t="shared" ca="1" si="128"/>
        <v>885643.60499945201</v>
      </c>
      <c r="U107" s="11">
        <f t="shared" ca="1" si="128"/>
        <v>944915.65280848113</v>
      </c>
      <c r="V107" s="11">
        <f t="shared" ca="1" si="128"/>
        <v>1006761.2279254445</v>
      </c>
      <c r="W107" s="11">
        <f t="shared" ca="1" si="128"/>
        <v>1063633.3338823926</v>
      </c>
      <c r="X107" s="11">
        <f t="shared" ca="1" si="128"/>
        <v>1121569.3497174918</v>
      </c>
      <c r="Y107" s="11">
        <f t="shared" ca="1" si="128"/>
        <v>1180569.1549729169</v>
      </c>
      <c r="Z107" s="11">
        <f t="shared" ca="1" si="128"/>
        <v>1240632.6296927498</v>
      </c>
      <c r="AA107" s="11">
        <f t="shared" ca="1" si="128"/>
        <v>1301759.6544208885</v>
      </c>
      <c r="AB107" s="11">
        <f t="shared" ca="1" si="128"/>
        <v>1363950.1101989653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Assumptions</vt:lpstr>
      <vt:lpstr>Forecast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Sparkverse</dc:creator>
  <cp:keywords/>
  <dc:description/>
  <cp:lastModifiedBy>Microsoft Office User</cp:lastModifiedBy>
  <dcterms:created xsi:type="dcterms:W3CDTF">2023-12-18T08:26:36Z</dcterms:created>
  <dcterms:modified xsi:type="dcterms:W3CDTF">2024-05-02T05:45:31Z</dcterms:modified>
  <cp:category/>
</cp:coreProperties>
</file>